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860" activeTab="0"/>
  </bookViews>
  <sheets>
    <sheet name="ORÇAMENTO" sheetId="1" r:id="rId1"/>
    <sheet name="MEMORIAL" sheetId="2" r:id="rId2"/>
    <sheet name="1,50" sheetId="3" state="hidden" r:id="rId3"/>
    <sheet name="CRONOGRAMA" sheetId="4" r:id="rId4"/>
    <sheet name="RESUMO" sheetId="5" r:id="rId5"/>
    <sheet name="B.D.I." sheetId="6" r:id="rId6"/>
  </sheets>
  <externalReferences>
    <externalReference r:id="rId9"/>
  </externalReferences>
  <definedNames>
    <definedName name="_xlnm.Print_Area" localSheetId="5">'B.D.I.'!$B$1:$M$60</definedName>
    <definedName name="_xlnm.Print_Area" localSheetId="3">'CRONOGRAMA'!$B$1:$J$50</definedName>
    <definedName name="_xlnm.Print_Area" localSheetId="1">'MEMORIAL'!$B$1:$P$35</definedName>
    <definedName name="_xlnm.Print_Area" localSheetId="0">'ORÇAMENTO'!$B$1:$K$33</definedName>
    <definedName name="_xlnm.Print_Area" localSheetId="4">'RESUMO'!$B$1:$K$47</definedName>
  </definedNames>
  <calcPr fullCalcOnLoad="1"/>
</workbook>
</file>

<file path=xl/sharedStrings.xml><?xml version="1.0" encoding="utf-8"?>
<sst xmlns="http://schemas.openxmlformats.org/spreadsheetml/2006/main" count="356" uniqueCount="191">
  <si>
    <t>SERVIÇOS</t>
  </si>
  <si>
    <t>UND</t>
  </si>
  <si>
    <t>QUANT.</t>
  </si>
  <si>
    <t>% TOTAL</t>
  </si>
  <si>
    <t>% ÍTEM</t>
  </si>
  <si>
    <t>%</t>
  </si>
  <si>
    <t>m</t>
  </si>
  <si>
    <t>ÍTEM</t>
  </si>
  <si>
    <t>DESCRIÇÃO</t>
  </si>
  <si>
    <t>ITEM</t>
  </si>
  <si>
    <t xml:space="preserve">DISCRIMINAÇÃO  </t>
  </si>
  <si>
    <t>VALOR TOTAL  (R$)</t>
  </si>
  <si>
    <t>PESO TOTAL (%)</t>
  </si>
  <si>
    <t>VALOR</t>
  </si>
  <si>
    <t>VALORES   PARCIAIS  (R$)</t>
  </si>
  <si>
    <t>PORCENTAGEM   PARCIAIS   (%)</t>
  </si>
  <si>
    <t>PORCENTAGEM   ACUMULADOS   (%)</t>
  </si>
  <si>
    <t>VALORES   ACUMULADOS  (R$)</t>
  </si>
  <si>
    <t>MEMORIAL DE CÁLCULO</t>
  </si>
  <si>
    <t>CRONOGRAMA FISICO-FINANCEIRO</t>
  </si>
  <si>
    <t>1.0</t>
  </si>
  <si>
    <t>m2</t>
  </si>
  <si>
    <t>m3</t>
  </si>
  <si>
    <t>TOMADOR.:</t>
  </si>
  <si>
    <t>OBJETO.:</t>
  </si>
  <si>
    <t>ENDEREÇO.:</t>
  </si>
  <si>
    <t>FONTE.:</t>
  </si>
  <si>
    <t>DATA.:</t>
  </si>
  <si>
    <t>=</t>
  </si>
  <si>
    <t>x</t>
  </si>
  <si>
    <t>Local/Data</t>
  </si>
  <si>
    <t>Eng./Arq. Responsável</t>
  </si>
  <si>
    <t>Nome:</t>
  </si>
  <si>
    <t>Nº CREA:</t>
  </si>
  <si>
    <t>+</t>
  </si>
  <si>
    <t>(</t>
  </si>
  <si>
    <t>Área das Seções</t>
  </si>
  <si>
    <t>Volume dos Trechos</t>
  </si>
  <si>
    <t>TRECHO</t>
  </si>
  <si>
    <t>CÁLCULOS</t>
  </si>
  <si>
    <r>
      <t xml:space="preserve">DISTANCIA ENTRE PV </t>
    </r>
    <r>
      <rPr>
        <b/>
        <sz val="9"/>
        <color indexed="8"/>
        <rFont val="Arial Narrow"/>
        <family val="2"/>
      </rPr>
      <t>(d</t>
    </r>
    <r>
      <rPr>
        <b/>
        <vertAlign val="subscript"/>
        <sz val="9"/>
        <color indexed="8"/>
        <rFont val="Arial Narrow"/>
        <family val="2"/>
      </rPr>
      <t>pv</t>
    </r>
    <r>
      <rPr>
        <b/>
        <sz val="9"/>
        <color indexed="8"/>
        <rFont val="Arial Narrow"/>
        <family val="2"/>
      </rPr>
      <t>)</t>
    </r>
  </si>
  <si>
    <t>CÁLCULO</t>
  </si>
  <si>
    <r>
      <t>SEÇÃO MÉDIA NO TRECHO (S</t>
    </r>
    <r>
      <rPr>
        <b/>
        <vertAlign val="subscript"/>
        <sz val="8"/>
        <color indexed="8"/>
        <rFont val="Arial Narrow"/>
        <family val="2"/>
      </rPr>
      <t>m</t>
    </r>
    <r>
      <rPr>
        <b/>
        <sz val="8"/>
        <color indexed="8"/>
        <rFont val="Arial Narrow"/>
        <family val="2"/>
      </rPr>
      <t>)</t>
    </r>
  </si>
  <si>
    <t>VOLUME DE ESCAVAÇÃO NO TRECHO</t>
  </si>
  <si>
    <t xml:space="preserve">[ (b + a) * h ] </t>
  </si>
  <si>
    <t>(m²)</t>
  </si>
  <si>
    <t>(m)</t>
  </si>
  <si>
    <r>
      <t>(E</t>
    </r>
    <r>
      <rPr>
        <vertAlign val="sub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+ E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 / 2</t>
    </r>
  </si>
  <si>
    <r>
      <t>(m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</si>
  <si>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S</t>
    </r>
    <r>
      <rPr>
        <vertAlign val="subscript"/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 xml:space="preserve"> * d</t>
    </r>
    <r>
      <rPr>
        <vertAlign val="subscript"/>
        <sz val="10"/>
        <color indexed="8"/>
        <rFont val="Calibri"/>
        <family val="2"/>
      </rPr>
      <t>pv</t>
    </r>
  </si>
  <si>
    <r>
      <t>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</si>
  <si>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t>[</t>
  </si>
  <si>
    <t>*</t>
  </si>
  <si>
    <t>)</t>
  </si>
  <si>
    <t>]</t>
  </si>
  <si>
    <t>/</t>
  </si>
  <si>
    <t>SOMA:</t>
  </si>
  <si>
    <t>MEMORIAL DE CÁLCULO - ESCAVAÇÃO 1,50m</t>
  </si>
  <si>
    <t>DURAÇÃO DA OBRA:</t>
  </si>
  <si>
    <t>VALOR TOTAL</t>
  </si>
  <si>
    <t>BDI.:</t>
  </si>
  <si>
    <t>→</t>
  </si>
  <si>
    <r>
      <rPr>
        <sz val="10"/>
        <color indexed="8"/>
        <rFont val="Calibri"/>
        <family val="2"/>
      </rPr>
      <t xml:space="preserve">→ </t>
    </r>
    <r>
      <rPr>
        <b/>
        <sz val="12"/>
        <color indexed="8"/>
        <rFont val="Calibri"/>
        <family val="2"/>
      </rPr>
      <t xml:space="preserve">    R$</t>
    </r>
  </si>
  <si>
    <t>PLANILHA ORÇAMENTÁRIA</t>
  </si>
  <si>
    <t>TAPA BURACO</t>
  </si>
  <si>
    <t>M2</t>
  </si>
  <si>
    <t>m3km</t>
  </si>
  <si>
    <t>TKM</t>
  </si>
  <si>
    <t>TAPA BURACO COM PMF</t>
  </si>
  <si>
    <t>CUSTO TOTA DO ÍTEM:</t>
  </si>
  <si>
    <t>TAPA BURACO (EXCETO FORN. E TRANSP. MAT.)</t>
  </si>
  <si>
    <t>TRANSPORTE LOCAL DE MASSA ASFÁLTICA</t>
  </si>
  <si>
    <t>PRÉ MISTURADO À FRIO-PMF (BC) (PAV.URB.)</t>
  </si>
  <si>
    <t>T</t>
  </si>
  <si>
    <t>COD.</t>
  </si>
  <si>
    <t>ÁREA DE INTERVENÇÃO.:</t>
  </si>
  <si>
    <t>m²</t>
  </si>
  <si>
    <t>DURAÇÃO DA OBRA.:</t>
  </si>
  <si>
    <t>dias</t>
  </si>
  <si>
    <t>RESUMO DE VIAS URBANAS</t>
  </si>
  <si>
    <t>RUAS e TRECHOS</t>
  </si>
  <si>
    <t>COMP. (m)</t>
  </si>
  <si>
    <t>LARG. (m)</t>
  </si>
  <si>
    <t>ÁREA (m²)</t>
  </si>
  <si>
    <t>TOTAL DO SETOR:</t>
  </si>
  <si>
    <t>variável</t>
  </si>
  <si>
    <t>Volume</t>
  </si>
  <si>
    <t>Área</t>
  </si>
  <si>
    <t>Distância</t>
  </si>
  <si>
    <t>Peso</t>
  </si>
  <si>
    <t>TAPA BURACO - PMF</t>
  </si>
  <si>
    <t>)        x</t>
  </si>
  <si>
    <t>t/m²     x</t>
  </si>
  <si>
    <t>FORNECIMENTO DE EMULSÃO RM-1C</t>
  </si>
  <si>
    <t>t/m³     x</t>
  </si>
  <si>
    <t>RM-1C  =</t>
  </si>
  <si>
    <t>ÁREA DA INTERVENSÃO:</t>
  </si>
  <si>
    <t>IMPRIMAÇÃO (PAV.URB.)</t>
  </si>
  <si>
    <t>FORNECIMENTO DE EMULSÃO ASFÁLTICA PARA IMPRIMAÇÃO - EAI</t>
  </si>
  <si>
    <t>30 dias</t>
  </si>
  <si>
    <t>60 dias</t>
  </si>
  <si>
    <t xml:space="preserve">AV. FELIX DE BRITO </t>
  </si>
  <si>
    <t xml:space="preserve">TREVO </t>
  </si>
  <si>
    <t>RUA DALIA</t>
  </si>
  <si>
    <t xml:space="preserve">AVANIDA FELIX DE BRITO </t>
  </si>
  <si>
    <t>AVENIDADE PERIMETRAL</t>
  </si>
  <si>
    <t xml:space="preserve">RUA ORTÊNCIA </t>
  </si>
  <si>
    <t>AV. VINICIUS FLEURY</t>
  </si>
  <si>
    <t>AV.VINICIUS FLEURY</t>
  </si>
  <si>
    <t>ROTATÓRIA CLUBE</t>
  </si>
  <si>
    <t>RUA CENTRAL</t>
  </si>
  <si>
    <t xml:space="preserve">RUA TAQUARIL </t>
  </si>
  <si>
    <t>RUA A</t>
  </si>
  <si>
    <t>RUA C</t>
  </si>
  <si>
    <t xml:space="preserve">RUA VINICIUS FLEURY </t>
  </si>
  <si>
    <t>RUA TATERSAL</t>
  </si>
  <si>
    <t xml:space="preserve">AV.LINO </t>
  </si>
  <si>
    <t xml:space="preserve">RUA MONTEIRO </t>
  </si>
  <si>
    <t>RUA DO LADO DA PARALELA</t>
  </si>
  <si>
    <t>AVENIDA LINO NASCIMENTO</t>
  </si>
  <si>
    <t>INSTERSECÇÃO AVENIDA LINO NASCIMENTO</t>
  </si>
  <si>
    <t>EAI</t>
  </si>
  <si>
    <t>PREFEITURA MUNICIPAL DE FAINA</t>
  </si>
  <si>
    <t>Rua Pereira Galvão, 237 - Setor Central Faina - GO 76.740-000 - CNPJ 25.141.318/0001-13</t>
  </si>
  <si>
    <t>HELMAR DE BARROS CACCIARI</t>
  </si>
  <si>
    <t>5.813/D-GO</t>
  </si>
  <si>
    <t>DIVERSAS RUAS DO PERÍMETRO URBANO DO MUNICIPIO DE FAINA-GO</t>
  </si>
  <si>
    <t>VALOR  UNITÁRIO</t>
  </si>
  <si>
    <t>TRANSPORTE DE MAT. DE 1º CAT.-À CAMINHÃO (PAV.URB.) - BOTA FORA</t>
  </si>
  <si>
    <t>X</t>
  </si>
  <si>
    <t>TRANSPORTE COMERCIAL DA MATERIAL BETUMINOSO</t>
  </si>
  <si>
    <t xml:space="preserve">TONELADA </t>
  </si>
  <si>
    <t>/2021</t>
  </si>
  <si>
    <t>Tributos</t>
  </si>
  <si>
    <t>(7) Alíquota definida por lei (lucro presumido).</t>
  </si>
  <si>
    <t>onde:</t>
  </si>
  <si>
    <t>AC = taxa de administração central</t>
  </si>
  <si>
    <t>S = taxa de seguros</t>
  </si>
  <si>
    <t>R = taxa de riscos</t>
  </si>
  <si>
    <t>G = taxa de garantias</t>
  </si>
  <si>
    <t>DF = taxa de despesas financeiras</t>
  </si>
  <si>
    <t>L = taxa de lucro/remuneração</t>
  </si>
  <si>
    <t>ÁREA:</t>
  </si>
  <si>
    <t>PRAZO:</t>
  </si>
  <si>
    <t>DATA:</t>
  </si>
  <si>
    <t>B.D.I.:</t>
  </si>
  <si>
    <t>DEMONSTRATIVO DE BDI NOS ORÇAMENTOS DE OBRAS RODOVIÁRIAS DA AGETOP</t>
  </si>
  <si>
    <t>1 - BDI PARA OBRAS RODOVIÁRIAS</t>
  </si>
  <si>
    <t>Admin.
central (1)</t>
  </si>
  <si>
    <t>Lucro (2)</t>
  </si>
  <si>
    <t>Despesas
financeiras (3)</t>
  </si>
  <si>
    <t>Seguros +
Garantias (4)</t>
  </si>
  <si>
    <t>Riscos (5)</t>
  </si>
  <si>
    <t>ISS (6)</t>
  </si>
  <si>
    <t>PIS (7)</t>
  </si>
  <si>
    <t>COFINS (8)</t>
  </si>
  <si>
    <t>CPRB (9)</t>
  </si>
  <si>
    <t>Resultado (*)</t>
  </si>
  <si>
    <t>BDI ESTIMADO</t>
  </si>
  <si>
    <t>BDI DESONERADO ESTIMADO</t>
  </si>
  <si>
    <t>2 - BDI REDUZIDO PARA OBRAS RODOVIÁRIAS</t>
  </si>
  <si>
    <t>(1) Valor adotado e praticado no mercado.</t>
  </si>
  <si>
    <t>(2) Valores definidos a partir dos limites no Acórdão nº 2.622/2013 - TCU – Plenário. Valores médios.</t>
  </si>
  <si>
    <t>(3) Valor calculado pela expressão matemática do DNIT: CF = ((1+SELIC)1/12 x (1+INFL)1/12 ) - 1 = 1,65% (valor médio dos últimos 12 meses - dez/14 à nov/15)</t>
  </si>
  <si>
    <t>(4) Valores relativos aos seguros de Risco de Engenharia e Responsabilidade Civil do Profissional foram excluídos conforme Portaria nº 449/2015. Garantia calculada com a média</t>
  </si>
  <si>
    <t>percentual do seguro-garantia (Acórdão nº 2.622/2013 TCU) e do dinheiro (0%). Seguro Vida em Grupo calculado pela média histórica de obras Civis (não compõe o BDI reduzido).</t>
  </si>
  <si>
    <t>(5) Valores definidos a partir dos limites no Acórdão nº 2.622/2013 - TCU – Plenário. Valores médios.</t>
  </si>
  <si>
    <t>(6) Valor médio utilizado pelo DNIT.</t>
  </si>
  <si>
    <t>(9) Alíquota definida pela lei 13.161/15 (CPRB – contribuição previdenciária sobre a receita bruta).</t>
  </si>
  <si>
    <t>(*) A fórmula para estipulação da taxa de BDI estimado adotado é a mesma que foi aplicada para a obtenção das tabelas contidas no Acórdão nº 2.622/2013 – TCU – Plenário</t>
  </si>
  <si>
    <t>I = taxa de incidência de impostos (PIS, COFINS, CPRB e ISS</t>
  </si>
  <si>
    <t xml:space="preserve">Foi utilizado o BDI com o ISS (1,8%) referente ao município de Santa Fé de Goiás para confecção das composições de custo unitário da Tabela de Obra Rodoviária.
</t>
  </si>
  <si>
    <t>Atendendo ao Acórdão nº 2.622/2013 – TCU – Plenário, onde o  percentual de ISS deve ser compatível com a legislação tributária do município onde serão prestados os serviços.</t>
  </si>
  <si>
    <t>Quando os serviços forem prestados no território de mais de um município, a base de cálculo será proporcional à extensão da rodovia existente em cada município.</t>
  </si>
  <si>
    <t>M²</t>
  </si>
  <si>
    <t>DIAS</t>
  </si>
  <si>
    <t>2021.</t>
  </si>
  <si>
    <t>TABELA DA AGETOP MAR/18</t>
  </si>
  <si>
    <t>TAPA BURACO DE VIAS URBANAS COM PMF</t>
  </si>
  <si>
    <t>VALOR TOTAL DA OBRA COM B.D.I.:</t>
  </si>
  <si>
    <t>MARÇO</t>
  </si>
  <si>
    <t>MARÇO/2021.</t>
  </si>
  <si>
    <t>FAINA /GO, 22 DE MARÇO DE 2021</t>
  </si>
  <si>
    <t>1.1</t>
  </si>
  <si>
    <t>1.2</t>
  </si>
  <si>
    <t>1.3</t>
  </si>
  <si>
    <t>1.4</t>
  </si>
  <si>
    <t>1.5</t>
  </si>
  <si>
    <t>1.6</t>
  </si>
  <si>
    <t>1.7</t>
  </si>
  <si>
    <t>1.8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</si>
</sst>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_ ;\-#,##0.00\ "/>
    <numFmt numFmtId="171" formatCode="#,##0_ ;\-#,##0\ "/>
    <numFmt numFmtId="172" formatCode="#,##0.0000"/>
    <numFmt numFmtId="173" formatCode="_(* #,##0.00_);_(* \(#,##0.00\);_(* &quot;-&quot;??_);_(@_)"/>
    <numFmt numFmtId="174" formatCode="000000"/>
    <numFmt numFmtId="175" formatCode="0.00&quot; R$/m2&quot;"/>
    <numFmt numFmtId="176" formatCode="0,000.00&quot; m2&quot;"/>
    <numFmt numFmtId="177" formatCode="0.00&quot; m3&quot;"/>
    <numFmt numFmtId="178" formatCode="0.0000"/>
    <numFmt numFmtId="179" formatCode="0.00&quot; m2&quot;"/>
    <numFmt numFmtId="180" formatCode="&quot;x       &quot;0%"/>
    <numFmt numFmtId="181" formatCode="&quot;h= &quot;0.00&quot;m&quot;"/>
    <numFmt numFmtId="182" formatCode="0.00&quot; km&quot;"/>
    <numFmt numFmtId="183" formatCode="0.0&quot; t/m3&quot;"/>
    <numFmt numFmtId="184" formatCode="0.00&quot; t&quot;"/>
    <numFmt numFmtId="185" formatCode="0&quot; dias&quot;"/>
    <numFmt numFmtId="186" formatCode="#,000&quot; m2&quot;"/>
    <numFmt numFmtId="187" formatCode="0.0"/>
    <numFmt numFmtId="188" formatCode="0.0%"/>
    <numFmt numFmtId="189" formatCode="0.00&quot;KM&quot;"/>
    <numFmt numFmtId="190" formatCode="#,##0.0_ ;\-#,##0.0\ "/>
    <numFmt numFmtId="191" formatCode="#,000.0&quot; m2&quot;"/>
    <numFmt numFmtId="192" formatCode="#,000.00&quot; m2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b/>
      <vertAlign val="subscript"/>
      <sz val="9"/>
      <color indexed="8"/>
      <name val="Arial Narrow"/>
      <family val="2"/>
    </font>
    <font>
      <b/>
      <vertAlign val="subscript"/>
      <sz val="8"/>
      <color indexed="8"/>
      <name val="Arial Narrow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60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Arial Narrow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sz val="10"/>
      <color indexed="60"/>
      <name val="Calibri"/>
      <family val="2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</font>
    <font>
      <sz val="10"/>
      <color rgb="FFC00000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rgb="FFC00000"/>
      <name val="Calibri"/>
      <family val="2"/>
    </font>
    <font>
      <b/>
      <sz val="12"/>
      <color theme="1"/>
      <name val="Verdana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/>
      <top style="medium"/>
      <bottom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medium"/>
      <bottom style="dotted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dashed"/>
      <bottom style="dashed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medium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 style="dotted"/>
      <bottom style="medium"/>
    </border>
    <border>
      <left style="thin"/>
      <right style="thin"/>
      <top style="dashed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dashed"/>
      <bottom style="thin"/>
    </border>
    <border>
      <left style="thin"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dashed"/>
      <bottom style="thin"/>
    </border>
    <border>
      <left/>
      <right style="thin"/>
      <top style="dashed"/>
      <bottom style="dashed"/>
    </border>
    <border>
      <left style="thin"/>
      <right style="thin"/>
      <top style="thin"/>
      <bottom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ashed"/>
    </border>
    <border>
      <left/>
      <right style="thin"/>
      <top style="medium"/>
      <bottom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437">
    <xf numFmtId="0" fontId="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170" fontId="72" fillId="0" borderId="10" xfId="66" applyNumberFormat="1" applyFont="1" applyBorder="1" applyAlignment="1">
      <alignment vertical="center"/>
    </xf>
    <xf numFmtId="170" fontId="72" fillId="0" borderId="11" xfId="66" applyNumberFormat="1" applyFont="1" applyBorder="1" applyAlignment="1">
      <alignment vertical="center"/>
    </xf>
    <xf numFmtId="171" fontId="72" fillId="0" borderId="12" xfId="66" applyNumberFormat="1" applyFont="1" applyBorder="1" applyAlignment="1">
      <alignment horizontal="right" vertical="center"/>
    </xf>
    <xf numFmtId="0" fontId="2" fillId="0" borderId="0" xfId="47">
      <alignment/>
      <protection/>
    </xf>
    <xf numFmtId="0" fontId="76" fillId="0" borderId="0" xfId="47" applyFont="1" applyAlignment="1">
      <alignment horizontal="left"/>
      <protection/>
    </xf>
    <xf numFmtId="43" fontId="3" fillId="0" borderId="0" xfId="66" applyFont="1" applyBorder="1" applyAlignment="1">
      <alignment horizontal="right" vertical="center"/>
    </xf>
    <xf numFmtId="43" fontId="72" fillId="0" borderId="12" xfId="66" applyFont="1" applyBorder="1" applyAlignment="1">
      <alignment vertical="center"/>
    </xf>
    <xf numFmtId="43" fontId="72" fillId="0" borderId="11" xfId="66" applyFont="1" applyBorder="1" applyAlignment="1">
      <alignment vertical="center"/>
    </xf>
    <xf numFmtId="43" fontId="72" fillId="0" borderId="13" xfId="66" applyFont="1" applyBorder="1" applyAlignment="1">
      <alignment vertical="center"/>
    </xf>
    <xf numFmtId="43" fontId="72" fillId="0" borderId="14" xfId="66" applyFont="1" applyBorder="1" applyAlignment="1">
      <alignment vertical="center"/>
    </xf>
    <xf numFmtId="43" fontId="72" fillId="0" borderId="15" xfId="66" applyFont="1" applyBorder="1" applyAlignment="1">
      <alignment vertical="center"/>
    </xf>
    <xf numFmtId="43" fontId="72" fillId="0" borderId="16" xfId="66" applyFont="1" applyBorder="1" applyAlignment="1">
      <alignment vertical="center"/>
    </xf>
    <xf numFmtId="43" fontId="72" fillId="0" borderId="10" xfId="66" applyFont="1" applyBorder="1" applyAlignment="1">
      <alignment vertical="center"/>
    </xf>
    <xf numFmtId="2" fontId="3" fillId="1" borderId="17" xfId="47" applyNumberFormat="1" applyFont="1" applyFill="1" applyBorder="1" applyAlignment="1">
      <alignment horizontal="center" vertical="center"/>
      <protection/>
    </xf>
    <xf numFmtId="2" fontId="3" fillId="1" borderId="18" xfId="47" applyNumberFormat="1" applyFont="1" applyFill="1" applyBorder="1" applyAlignment="1">
      <alignment horizontal="center" vertical="center"/>
      <protection/>
    </xf>
    <xf numFmtId="0" fontId="75" fillId="0" borderId="0" xfId="0" applyFont="1" applyAlignment="1">
      <alignment horizontal="center"/>
    </xf>
    <xf numFmtId="0" fontId="73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43" fontId="75" fillId="0" borderId="19" xfId="66" applyFont="1" applyBorder="1" applyAlignment="1">
      <alignment vertical="center"/>
    </xf>
    <xf numFmtId="0" fontId="77" fillId="0" borderId="0" xfId="49" applyFont="1" applyAlignment="1">
      <alignment horizontal="right" vertical="center"/>
      <protection/>
    </xf>
    <xf numFmtId="0" fontId="77" fillId="0" borderId="0" xfId="49" applyFont="1" applyAlignment="1">
      <alignment vertical="center"/>
      <protection/>
    </xf>
    <xf numFmtId="0" fontId="75" fillId="0" borderId="0" xfId="49" applyFont="1" applyAlignment="1">
      <alignment vertical="center"/>
      <protection/>
    </xf>
    <xf numFmtId="0" fontId="75" fillId="0" borderId="0" xfId="0" applyFont="1" applyAlignment="1">
      <alignment/>
    </xf>
    <xf numFmtId="0" fontId="75" fillId="0" borderId="0" xfId="49" applyFont="1" applyAlignment="1">
      <alignment horizontal="right" vertical="center"/>
      <protection/>
    </xf>
    <xf numFmtId="2" fontId="75" fillId="0" borderId="0" xfId="49" applyNumberFormat="1" applyFont="1" applyAlignment="1">
      <alignment horizontal="center" vertical="center"/>
      <protection/>
    </xf>
    <xf numFmtId="0" fontId="75" fillId="0" borderId="0" xfId="49" applyFont="1" applyAlignment="1">
      <alignment horizontal="center" vertical="center"/>
      <protection/>
    </xf>
    <xf numFmtId="2" fontId="78" fillId="0" borderId="0" xfId="0" applyNumberFormat="1" applyFont="1" applyAlignment="1">
      <alignment horizontal="center"/>
    </xf>
    <xf numFmtId="4" fontId="75" fillId="0" borderId="0" xfId="49" applyNumberFormat="1" applyFont="1" applyAlignment="1">
      <alignment horizontal="center" vertical="center"/>
      <protection/>
    </xf>
    <xf numFmtId="0" fontId="75" fillId="0" borderId="0" xfId="49" applyFont="1" applyAlignment="1" quotePrefix="1">
      <alignment horizontal="center" vertical="center"/>
      <protection/>
    </xf>
    <xf numFmtId="2" fontId="75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1" fontId="75" fillId="0" borderId="0" xfId="49" applyNumberFormat="1" applyFont="1" applyAlignment="1">
      <alignment horizontal="center" vertical="center"/>
      <protection/>
    </xf>
    <xf numFmtId="1" fontId="75" fillId="0" borderId="0" xfId="0" applyNumberFormat="1" applyFont="1" applyAlignment="1">
      <alignment horizontal="center"/>
    </xf>
    <xf numFmtId="2" fontId="79" fillId="0" borderId="0" xfId="49" applyNumberFormat="1" applyFont="1" applyAlignment="1">
      <alignment horizontal="center" vertical="center"/>
      <protection/>
    </xf>
    <xf numFmtId="1" fontId="79" fillId="0" borderId="0" xfId="49" applyNumberFormat="1" applyFont="1" applyAlignment="1">
      <alignment horizontal="center" vertical="center"/>
      <protection/>
    </xf>
    <xf numFmtId="3" fontId="79" fillId="0" borderId="0" xfId="49" applyNumberFormat="1" applyFont="1" applyAlignment="1">
      <alignment horizontal="center" vertical="center"/>
      <protection/>
    </xf>
    <xf numFmtId="2" fontId="79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75" fillId="0" borderId="0" xfId="49" applyFont="1" applyBorder="1" applyAlignment="1">
      <alignment vertical="center"/>
      <protection/>
    </xf>
    <xf numFmtId="0" fontId="75" fillId="0" borderId="0" xfId="0" applyFont="1" applyAlignment="1">
      <alignment horizontal="center"/>
    </xf>
    <xf numFmtId="0" fontId="0" fillId="0" borderId="2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5" fillId="0" borderId="21" xfId="49" applyFont="1" applyBorder="1" applyAlignment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2" fillId="0" borderId="21" xfId="0" applyFont="1" applyFill="1" applyBorder="1" applyAlignment="1" applyProtection="1">
      <alignment horizontal="left" vertical="center"/>
      <protection/>
    </xf>
    <xf numFmtId="10" fontId="4" fillId="0" borderId="22" xfId="52" applyNumberFormat="1" applyFont="1" applyBorder="1" applyAlignment="1">
      <alignment horizontal="center" vertical="center"/>
    </xf>
    <xf numFmtId="10" fontId="75" fillId="0" borderId="19" xfId="52" applyNumberFormat="1" applyFont="1" applyFill="1" applyBorder="1" applyAlignment="1">
      <alignment vertical="center" wrapText="1"/>
    </xf>
    <xf numFmtId="0" fontId="75" fillId="0" borderId="20" xfId="0" applyFont="1" applyFill="1" applyBorder="1" applyAlignment="1">
      <alignment vertical="center"/>
    </xf>
    <xf numFmtId="0" fontId="75" fillId="0" borderId="23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/>
    </xf>
    <xf numFmtId="10" fontId="4" fillId="0" borderId="24" xfId="52" applyNumberFormat="1" applyFont="1" applyBorder="1" applyAlignment="1">
      <alignment horizontal="center" vertical="center"/>
    </xf>
    <xf numFmtId="0" fontId="75" fillId="0" borderId="25" xfId="0" applyFont="1" applyFill="1" applyBorder="1" applyAlignment="1">
      <alignment vertical="center"/>
    </xf>
    <xf numFmtId="43" fontId="75" fillId="0" borderId="19" xfId="66" applyFont="1" applyFill="1" applyBorder="1" applyAlignment="1">
      <alignment vertical="center"/>
    </xf>
    <xf numFmtId="0" fontId="2" fillId="0" borderId="0" xfId="50">
      <alignment/>
      <protection/>
    </xf>
    <xf numFmtId="0" fontId="13" fillId="0" borderId="26" xfId="50" applyFont="1" applyFill="1" applyBorder="1" applyAlignment="1">
      <alignment horizontal="center" vertical="center"/>
      <protection/>
    </xf>
    <xf numFmtId="0" fontId="13" fillId="0" borderId="26" xfId="50" applyFont="1" applyFill="1" applyBorder="1" applyAlignment="1">
      <alignment horizontal="center" vertical="center" wrapText="1"/>
      <protection/>
    </xf>
    <xf numFmtId="0" fontId="15" fillId="0" borderId="0" xfId="50" applyFont="1" applyFill="1" applyBorder="1">
      <alignment/>
      <protection/>
    </xf>
    <xf numFmtId="0" fontId="81" fillId="0" borderId="0" xfId="50" applyFont="1" applyFill="1" applyBorder="1" applyAlignment="1">
      <alignment vertical="center" wrapText="1" shrinkToFit="1"/>
      <protection/>
    </xf>
    <xf numFmtId="0" fontId="16" fillId="0" borderId="0" xfId="50" applyFont="1" applyFill="1" applyBorder="1" applyAlignment="1">
      <alignment vertical="center"/>
      <protection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16" fillId="0" borderId="27" xfId="50" applyFont="1" applyFill="1" applyBorder="1" applyAlignment="1">
      <alignment vertical="center"/>
      <protection/>
    </xf>
    <xf numFmtId="43" fontId="17" fillId="0" borderId="28" xfId="66" applyFont="1" applyFill="1" applyBorder="1" applyAlignment="1">
      <alignment horizontal="center" vertical="center"/>
    </xf>
    <xf numFmtId="0" fontId="17" fillId="0" borderId="27" xfId="50" applyFont="1" applyFill="1" applyBorder="1" applyAlignment="1">
      <alignment horizontal="left" vertical="center"/>
      <protection/>
    </xf>
    <xf numFmtId="0" fontId="2" fillId="0" borderId="27" xfId="50" applyFill="1" applyBorder="1">
      <alignment/>
      <protection/>
    </xf>
    <xf numFmtId="43" fontId="14" fillId="0" borderId="27" xfId="66" applyFont="1" applyFill="1" applyBorder="1" applyAlignment="1">
      <alignment horizontal="center" vertical="center"/>
    </xf>
    <xf numFmtId="4" fontId="14" fillId="0" borderId="0" xfId="50" applyNumberFormat="1" applyFont="1" applyFill="1" applyBorder="1" applyAlignment="1">
      <alignment horizont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2" fontId="4" fillId="0" borderId="30" xfId="50" applyNumberFormat="1" applyFont="1" applyFill="1" applyBorder="1" applyAlignment="1">
      <alignment horizontal="center" vertical="center"/>
      <protection/>
    </xf>
    <xf numFmtId="2" fontId="4" fillId="0" borderId="31" xfId="50" applyNumberFormat="1" applyFont="1" applyFill="1" applyBorder="1" applyAlignment="1">
      <alignment horizontal="center" vertical="center"/>
      <protection/>
    </xf>
    <xf numFmtId="0" fontId="12" fillId="0" borderId="26" xfId="50" applyFont="1" applyFill="1" applyBorder="1" applyAlignment="1">
      <alignment horizontal="center" vertical="center" wrapText="1"/>
      <protection/>
    </xf>
    <xf numFmtId="0" fontId="4" fillId="0" borderId="18" xfId="50" applyFont="1" applyFill="1" applyBorder="1" applyAlignment="1">
      <alignment horizontal="center" vertical="center"/>
      <protection/>
    </xf>
    <xf numFmtId="2" fontId="4" fillId="0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2" fontId="4" fillId="0" borderId="32" xfId="50" applyNumberFormat="1" applyFont="1" applyFill="1" applyBorder="1" applyAlignment="1">
      <alignment horizontal="center" vertical="center"/>
      <protection/>
    </xf>
    <xf numFmtId="2" fontId="4" fillId="0" borderId="29" xfId="50" applyNumberFormat="1" applyFont="1" applyFill="1" applyBorder="1" applyAlignment="1">
      <alignment horizontal="center" vertical="center"/>
      <protection/>
    </xf>
    <xf numFmtId="0" fontId="4" fillId="0" borderId="30" xfId="50" applyNumberFormat="1" applyFont="1" applyFill="1" applyBorder="1" applyAlignment="1">
      <alignment horizontal="center" vertical="center"/>
      <protection/>
    </xf>
    <xf numFmtId="2" fontId="4" fillId="0" borderId="33" xfId="50" applyNumberFormat="1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2" fontId="4" fillId="0" borderId="11" xfId="50" applyNumberFormat="1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2" fontId="4" fillId="0" borderId="34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 vertical="center"/>
      <protection/>
    </xf>
    <xf numFmtId="0" fontId="4" fillId="0" borderId="11" xfId="50" applyNumberFormat="1" applyFont="1" applyFill="1" applyBorder="1" applyAlignment="1">
      <alignment horizontal="center" vertical="center"/>
      <protection/>
    </xf>
    <xf numFmtId="2" fontId="4" fillId="0" borderId="35" xfId="50" applyNumberFormat="1" applyFont="1" applyFill="1" applyBorder="1" applyAlignment="1">
      <alignment horizontal="center" vertical="center"/>
      <protection/>
    </xf>
    <xf numFmtId="2" fontId="4" fillId="0" borderId="36" xfId="50" applyNumberFormat="1" applyFont="1" applyFill="1" applyBorder="1" applyAlignment="1">
      <alignment horizontal="center" vertical="center"/>
      <protection/>
    </xf>
    <xf numFmtId="2" fontId="4" fillId="0" borderId="37" xfId="50" applyNumberFormat="1" applyFont="1" applyFill="1" applyBorder="1" applyAlignment="1">
      <alignment horizontal="center" vertical="center"/>
      <protection/>
    </xf>
    <xf numFmtId="2" fontId="4" fillId="0" borderId="38" xfId="50" applyNumberFormat="1" applyFont="1" applyFill="1" applyBorder="1" applyAlignment="1">
      <alignment horizontal="center" vertical="center"/>
      <protection/>
    </xf>
    <xf numFmtId="0" fontId="4" fillId="0" borderId="38" xfId="50" applyNumberFormat="1" applyFont="1" applyFill="1" applyBorder="1" applyAlignment="1">
      <alignment horizontal="center" vertical="center"/>
      <protection/>
    </xf>
    <xf numFmtId="2" fontId="4" fillId="0" borderId="39" xfId="50" applyNumberFormat="1" applyFont="1" applyFill="1" applyBorder="1" applyAlignment="1">
      <alignment horizontal="center" vertical="center"/>
      <protection/>
    </xf>
    <xf numFmtId="2" fontId="4" fillId="0" borderId="18" xfId="50" applyNumberFormat="1" applyFont="1" applyFill="1" applyBorder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2" fontId="4" fillId="0" borderId="40" xfId="50" applyNumberFormat="1" applyFont="1" applyFill="1" applyBorder="1" applyAlignment="1">
      <alignment horizontal="center" vertical="center"/>
      <protection/>
    </xf>
    <xf numFmtId="0" fontId="4" fillId="0" borderId="41" xfId="50" applyFont="1" applyFill="1" applyBorder="1" applyAlignment="1">
      <alignment horizontal="center" vertical="center"/>
      <protection/>
    </xf>
    <xf numFmtId="2" fontId="4" fillId="0" borderId="42" xfId="50" applyNumberFormat="1" applyFont="1" applyFill="1" applyBorder="1" applyAlignment="1">
      <alignment horizontal="center" vertical="center"/>
      <protection/>
    </xf>
    <xf numFmtId="0" fontId="4" fillId="0" borderId="42" xfId="50" applyFont="1" applyFill="1" applyBorder="1" applyAlignment="1">
      <alignment horizontal="center" vertical="center"/>
      <protection/>
    </xf>
    <xf numFmtId="2" fontId="4" fillId="0" borderId="43" xfId="50" applyNumberFormat="1" applyFont="1" applyFill="1" applyBorder="1" applyAlignment="1">
      <alignment horizontal="center" vertical="center"/>
      <protection/>
    </xf>
    <xf numFmtId="0" fontId="17" fillId="0" borderId="27" xfId="50" applyFont="1" applyFill="1" applyBorder="1" applyAlignment="1">
      <alignment horizontal="right" vertical="center"/>
      <protection/>
    </xf>
    <xf numFmtId="0" fontId="75" fillId="0" borderId="0" xfId="0" applyFont="1" applyFill="1" applyBorder="1" applyAlignment="1">
      <alignment vertical="center" wrapText="1"/>
    </xf>
    <xf numFmtId="1" fontId="75" fillId="0" borderId="20" xfId="0" applyNumberFormat="1" applyFont="1" applyFill="1" applyBorder="1" applyAlignment="1">
      <alignment vertical="center" wrapText="1"/>
    </xf>
    <xf numFmtId="172" fontId="75" fillId="0" borderId="20" xfId="0" applyNumberFormat="1" applyFont="1" applyFill="1" applyBorder="1" applyAlignment="1">
      <alignment horizontal="right" vertical="center" wrapText="1"/>
    </xf>
    <xf numFmtId="3" fontId="75" fillId="0" borderId="2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textRotation="90" wrapText="1"/>
    </xf>
    <xf numFmtId="0" fontId="73" fillId="0" borderId="0" xfId="0" applyFont="1" applyFill="1" applyBorder="1" applyAlignment="1">
      <alignment horizontal="center" vertical="center"/>
    </xf>
    <xf numFmtId="43" fontId="0" fillId="0" borderId="0" xfId="66" applyFont="1" applyFill="1" applyBorder="1" applyAlignment="1">
      <alignment horizontal="center" vertical="center" wrapText="1"/>
    </xf>
    <xf numFmtId="43" fontId="75" fillId="0" borderId="0" xfId="66" applyFont="1" applyFill="1" applyBorder="1" applyAlignment="1">
      <alignment horizontal="left" vertical="center"/>
    </xf>
    <xf numFmtId="43" fontId="77" fillId="0" borderId="35" xfId="66" applyFont="1" applyBorder="1" applyAlignment="1">
      <alignment horizontal="right" vertical="center"/>
    </xf>
    <xf numFmtId="43" fontId="77" fillId="0" borderId="44" xfId="66" applyFont="1" applyBorder="1" applyAlignment="1">
      <alignment horizontal="right" vertical="center"/>
    </xf>
    <xf numFmtId="17" fontId="72" fillId="0" borderId="45" xfId="66" applyNumberFormat="1" applyFont="1" applyBorder="1" applyAlignment="1">
      <alignment horizontal="right" vertical="center"/>
    </xf>
    <xf numFmtId="0" fontId="72" fillId="0" borderId="46" xfId="66" applyNumberFormat="1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43" fontId="77" fillId="0" borderId="10" xfId="66" applyFont="1" applyBorder="1" applyAlignment="1">
      <alignment vertical="center"/>
    </xf>
    <xf numFmtId="43" fontId="77" fillId="0" borderId="11" xfId="66" applyFont="1" applyBorder="1" applyAlignment="1">
      <alignment vertical="center"/>
    </xf>
    <xf numFmtId="43" fontId="77" fillId="0" borderId="46" xfId="66" applyFont="1" applyBorder="1" applyAlignment="1">
      <alignment vertical="center"/>
    </xf>
    <xf numFmtId="43" fontId="77" fillId="0" borderId="47" xfId="66" applyFont="1" applyBorder="1" applyAlignment="1">
      <alignment horizontal="right" vertical="center"/>
    </xf>
    <xf numFmtId="43" fontId="72" fillId="33" borderId="14" xfId="66" applyFont="1" applyFill="1" applyBorder="1" applyAlignment="1">
      <alignment vertical="center"/>
    </xf>
    <xf numFmtId="43" fontId="72" fillId="33" borderId="15" xfId="66" applyFont="1" applyFill="1" applyBorder="1" applyAlignment="1">
      <alignment vertical="center"/>
    </xf>
    <xf numFmtId="0" fontId="75" fillId="33" borderId="15" xfId="0" applyFont="1" applyFill="1" applyBorder="1" applyAlignment="1">
      <alignment vertical="center"/>
    </xf>
    <xf numFmtId="170" fontId="72" fillId="33" borderId="10" xfId="66" applyNumberFormat="1" applyFont="1" applyFill="1" applyBorder="1" applyAlignment="1">
      <alignment vertical="center"/>
    </xf>
    <xf numFmtId="170" fontId="72" fillId="33" borderId="11" xfId="66" applyNumberFormat="1" applyFont="1" applyFill="1" applyBorder="1" applyAlignment="1">
      <alignment vertical="center"/>
    </xf>
    <xf numFmtId="17" fontId="72" fillId="33" borderId="45" xfId="66" applyNumberFormat="1" applyFont="1" applyFill="1" applyBorder="1" applyAlignment="1">
      <alignment horizontal="right" vertical="center"/>
    </xf>
    <xf numFmtId="0" fontId="72" fillId="33" borderId="46" xfId="66" applyNumberFormat="1" applyFont="1" applyFill="1" applyBorder="1" applyAlignment="1">
      <alignment vertical="center"/>
    </xf>
    <xf numFmtId="171" fontId="72" fillId="33" borderId="12" xfId="66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43" fontId="77" fillId="0" borderId="44" xfId="66" applyFont="1" applyBorder="1" applyAlignment="1">
      <alignment horizontal="right" vertical="center"/>
    </xf>
    <xf numFmtId="43" fontId="77" fillId="0" borderId="35" xfId="66" applyFont="1" applyBorder="1" applyAlignment="1">
      <alignment horizontal="right" vertical="center"/>
    </xf>
    <xf numFmtId="43" fontId="77" fillId="0" borderId="48" xfId="66" applyFont="1" applyBorder="1" applyAlignment="1">
      <alignment horizontal="right" vertical="center"/>
    </xf>
    <xf numFmtId="0" fontId="72" fillId="0" borderId="15" xfId="0" applyFont="1" applyBorder="1" applyAlignment="1">
      <alignment vertical="center"/>
    </xf>
    <xf numFmtId="10" fontId="8" fillId="0" borderId="0" xfId="52" applyNumberFormat="1" applyFont="1" applyBorder="1" applyAlignment="1">
      <alignment horizontal="center" vertical="center"/>
    </xf>
    <xf numFmtId="170" fontId="10" fillId="0" borderId="0" xfId="66" applyNumberFormat="1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43" fontId="75" fillId="33" borderId="48" xfId="66" applyFont="1" applyFill="1" applyBorder="1" applyAlignment="1">
      <alignment horizontal="right" vertical="center"/>
    </xf>
    <xf numFmtId="2" fontId="72" fillId="33" borderId="15" xfId="0" applyNumberFormat="1" applyFont="1" applyFill="1" applyBorder="1" applyAlignment="1">
      <alignment vertical="center"/>
    </xf>
    <xf numFmtId="0" fontId="72" fillId="33" borderId="15" xfId="0" applyFont="1" applyFill="1" applyBorder="1" applyAlignment="1">
      <alignment vertical="center"/>
    </xf>
    <xf numFmtId="43" fontId="77" fillId="0" borderId="48" xfId="0" applyNumberFormat="1" applyFont="1" applyBorder="1" applyAlignment="1">
      <alignment horizontal="right" vertical="center"/>
    </xf>
    <xf numFmtId="2" fontId="72" fillId="0" borderId="15" xfId="0" applyNumberFormat="1" applyFont="1" applyBorder="1" applyAlignment="1">
      <alignment vertical="center"/>
    </xf>
    <xf numFmtId="43" fontId="75" fillId="0" borderId="0" xfId="0" applyNumberFormat="1" applyFont="1" applyAlignment="1">
      <alignment vertical="center"/>
    </xf>
    <xf numFmtId="175" fontId="8" fillId="0" borderId="0" xfId="66" applyNumberFormat="1" applyFont="1" applyBorder="1" applyAlignment="1">
      <alignment vertical="center"/>
    </xf>
    <xf numFmtId="0" fontId="82" fillId="0" borderId="27" xfId="0" applyFont="1" applyBorder="1" applyAlignment="1">
      <alignment horizontal="right" vertical="center"/>
    </xf>
    <xf numFmtId="0" fontId="5" fillId="1" borderId="18" xfId="47" applyFont="1" applyFill="1" applyBorder="1" applyAlignment="1">
      <alignment horizontal="center" vertical="center"/>
      <protection/>
    </xf>
    <xf numFmtId="0" fontId="74" fillId="0" borderId="26" xfId="0" applyFont="1" applyBorder="1" applyAlignment="1">
      <alignment horizontal="center" vertical="center"/>
    </xf>
    <xf numFmtId="0" fontId="73" fillId="0" borderId="29" xfId="0" applyFont="1" applyBorder="1" applyAlignment="1">
      <alignment vertical="center" textRotation="90" wrapText="1"/>
    </xf>
    <xf numFmtId="43" fontId="75" fillId="0" borderId="33" xfId="66" applyFont="1" applyBorder="1" applyAlignment="1">
      <alignment horizontal="center" vertical="center"/>
    </xf>
    <xf numFmtId="43" fontId="46" fillId="0" borderId="31" xfId="66" applyFont="1" applyFill="1" applyBorder="1" applyAlignment="1">
      <alignment vertical="center"/>
    </xf>
    <xf numFmtId="10" fontId="4" fillId="0" borderId="31" xfId="52" applyNumberFormat="1" applyFont="1" applyBorder="1" applyAlignment="1">
      <alignment vertical="center"/>
    </xf>
    <xf numFmtId="0" fontId="75" fillId="0" borderId="49" xfId="0" applyFont="1" applyBorder="1" applyAlignment="1">
      <alignment horizontal="center" vertical="center"/>
    </xf>
    <xf numFmtId="43" fontId="75" fillId="0" borderId="49" xfId="66" applyFont="1" applyFill="1" applyBorder="1" applyAlignment="1">
      <alignment vertical="center"/>
    </xf>
    <xf numFmtId="10" fontId="75" fillId="0" borderId="49" xfId="52" applyNumberFormat="1" applyFont="1" applyFill="1" applyBorder="1" applyAlignment="1">
      <alignment vertical="center" wrapText="1"/>
    </xf>
    <xf numFmtId="0" fontId="74" fillId="0" borderId="50" xfId="0" applyFont="1" applyBorder="1" applyAlignment="1">
      <alignment horizontal="center" vertical="center"/>
    </xf>
    <xf numFmtId="43" fontId="74" fillId="0" borderId="26" xfId="66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43" fontId="72" fillId="0" borderId="17" xfId="66" applyFont="1" applyBorder="1" applyAlignment="1">
      <alignment vertical="center"/>
    </xf>
    <xf numFmtId="0" fontId="2" fillId="0" borderId="0" xfId="47" applyAlignment="1">
      <alignment vertical="center"/>
      <protection/>
    </xf>
    <xf numFmtId="4" fontId="4" fillId="0" borderId="19" xfId="47" applyNumberFormat="1" applyFont="1" applyBorder="1" applyAlignment="1">
      <alignment horizontal="center"/>
      <protection/>
    </xf>
    <xf numFmtId="173" fontId="8" fillId="0" borderId="28" xfId="57" applyFont="1" applyFill="1" applyBorder="1" applyAlignment="1">
      <alignment vertical="center"/>
    </xf>
    <xf numFmtId="173" fontId="7" fillId="0" borderId="51" xfId="57" applyFont="1" applyFill="1" applyBorder="1" applyAlignment="1">
      <alignment horizontal="left" vertical="center"/>
    </xf>
    <xf numFmtId="173" fontId="7" fillId="0" borderId="27" xfId="57" applyFont="1" applyFill="1" applyBorder="1" applyAlignment="1">
      <alignment horizontal="center" vertical="center"/>
    </xf>
    <xf numFmtId="173" fontId="8" fillId="0" borderId="28" xfId="57" applyFont="1" applyFill="1" applyBorder="1" applyAlignment="1">
      <alignment horizontal="right" vertical="center"/>
    </xf>
    <xf numFmtId="173" fontId="0" fillId="0" borderId="0" xfId="0" applyNumberFormat="1" applyAlignment="1">
      <alignment/>
    </xf>
    <xf numFmtId="0" fontId="3" fillId="0" borderId="32" xfId="47" applyFont="1" applyFill="1" applyBorder="1" applyAlignment="1">
      <alignment horizontal="center" vertical="center"/>
      <protection/>
    </xf>
    <xf numFmtId="180" fontId="75" fillId="0" borderId="20" xfId="52" applyNumberFormat="1" applyFont="1" applyFill="1" applyBorder="1" applyAlignment="1">
      <alignment vertical="center" wrapText="1"/>
    </xf>
    <xf numFmtId="1" fontId="75" fillId="0" borderId="20" xfId="0" applyNumberFormat="1" applyFont="1" applyFill="1" applyBorder="1" applyAlignment="1">
      <alignment horizontal="right" vertical="center" wrapText="1"/>
    </xf>
    <xf numFmtId="181" fontId="75" fillId="0" borderId="20" xfId="0" applyNumberFormat="1" applyFont="1" applyFill="1" applyBorder="1" applyAlignment="1">
      <alignment vertical="center" wrapText="1"/>
    </xf>
    <xf numFmtId="176" fontId="75" fillId="0" borderId="20" xfId="0" applyNumberFormat="1" applyFont="1" applyFill="1" applyBorder="1" applyAlignment="1">
      <alignment horizontal="center" vertical="center" wrapText="1"/>
    </xf>
    <xf numFmtId="177" fontId="75" fillId="0" borderId="20" xfId="0" applyNumberFormat="1" applyFont="1" applyFill="1" applyBorder="1" applyAlignment="1">
      <alignment horizontal="center" vertical="center" wrapText="1"/>
    </xf>
    <xf numFmtId="3" fontId="75" fillId="0" borderId="20" xfId="0" applyNumberFormat="1" applyFont="1" applyFill="1" applyBorder="1" applyAlignment="1">
      <alignment horizontal="center" vertical="center" wrapText="1"/>
    </xf>
    <xf numFmtId="182" fontId="75" fillId="0" borderId="20" xfId="0" applyNumberFormat="1" applyFont="1" applyFill="1" applyBorder="1" applyAlignment="1">
      <alignment horizontal="center" vertical="center" wrapText="1"/>
    </xf>
    <xf numFmtId="183" fontId="75" fillId="0" borderId="20" xfId="0" applyNumberFormat="1" applyFont="1" applyFill="1" applyBorder="1" applyAlignment="1">
      <alignment horizontal="center" vertical="center" wrapText="1"/>
    </xf>
    <xf numFmtId="3" fontId="75" fillId="0" borderId="20" xfId="0" applyNumberFormat="1" applyFont="1" applyFill="1" applyBorder="1" applyAlignment="1">
      <alignment horizontal="right" vertical="center" wrapText="1"/>
    </xf>
    <xf numFmtId="182" fontId="75" fillId="0" borderId="20" xfId="0" applyNumberFormat="1" applyFont="1" applyFill="1" applyBorder="1" applyAlignment="1">
      <alignment horizontal="center" vertical="center"/>
    </xf>
    <xf numFmtId="0" fontId="75" fillId="0" borderId="52" xfId="49" applyFont="1" applyBorder="1" applyAlignment="1">
      <alignment horizontal="right" vertical="center"/>
      <protection/>
    </xf>
    <xf numFmtId="178" fontId="75" fillId="0" borderId="52" xfId="49" applyNumberFormat="1" applyFont="1" applyBorder="1" applyAlignment="1">
      <alignment vertical="center" wrapText="1"/>
      <protection/>
    </xf>
    <xf numFmtId="0" fontId="75" fillId="0" borderId="52" xfId="49" applyFont="1" applyBorder="1" applyAlignment="1">
      <alignment vertical="center" wrapText="1"/>
      <protection/>
    </xf>
    <xf numFmtId="181" fontId="75" fillId="0" borderId="20" xfId="0" applyNumberFormat="1" applyFont="1" applyFill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43" fontId="77" fillId="0" borderId="10" xfId="66" applyFont="1" applyBorder="1" applyAlignment="1">
      <alignment horizontal="right" vertical="center"/>
    </xf>
    <xf numFmtId="43" fontId="77" fillId="0" borderId="11" xfId="66" applyFont="1" applyBorder="1" applyAlignment="1">
      <alignment horizontal="right" vertical="center"/>
    </xf>
    <xf numFmtId="43" fontId="77" fillId="0" borderId="15" xfId="66" applyFont="1" applyBorder="1" applyAlignment="1">
      <alignment horizontal="right" vertical="center"/>
    </xf>
    <xf numFmtId="43" fontId="83" fillId="0" borderId="26" xfId="66" applyNumberFormat="1" applyFont="1" applyBorder="1" applyAlignment="1">
      <alignment horizontal="center" vertical="center"/>
    </xf>
    <xf numFmtId="43" fontId="83" fillId="0" borderId="55" xfId="66" applyNumberFormat="1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56" xfId="0" applyFont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  <xf numFmtId="0" fontId="75" fillId="0" borderId="52" xfId="49" applyFont="1" applyFill="1" applyBorder="1" applyAlignment="1">
      <alignment horizontal="right" vertical="center"/>
      <protection/>
    </xf>
    <xf numFmtId="178" fontId="75" fillId="0" borderId="52" xfId="49" applyNumberFormat="1" applyFont="1" applyFill="1" applyBorder="1" applyAlignment="1">
      <alignment vertical="center" wrapText="1"/>
      <protection/>
    </xf>
    <xf numFmtId="0" fontId="75" fillId="0" borderId="52" xfId="49" applyFont="1" applyFill="1" applyBorder="1" applyAlignment="1">
      <alignment vertical="center" wrapText="1"/>
      <protection/>
    </xf>
    <xf numFmtId="0" fontId="75" fillId="0" borderId="52" xfId="0" applyFont="1" applyFill="1" applyBorder="1" applyAlignment="1">
      <alignment vertical="center"/>
    </xf>
    <xf numFmtId="179" fontId="75" fillId="0" borderId="52" xfId="0" applyNumberFormat="1" applyFont="1" applyFill="1" applyBorder="1" applyAlignment="1">
      <alignment horizontal="center" vertical="center" wrapText="1"/>
    </xf>
    <xf numFmtId="43" fontId="77" fillId="0" borderId="15" xfId="66" applyFont="1" applyBorder="1" applyAlignment="1">
      <alignment vertical="center"/>
    </xf>
    <xf numFmtId="43" fontId="72" fillId="0" borderId="11" xfId="66" applyFont="1" applyBorder="1" applyAlignment="1">
      <alignment horizontal="left" vertical="center"/>
    </xf>
    <xf numFmtId="43" fontId="72" fillId="0" borderId="15" xfId="66" applyFont="1" applyBorder="1" applyAlignment="1">
      <alignment horizontal="left" vertical="center"/>
    </xf>
    <xf numFmtId="43" fontId="72" fillId="0" borderId="10" xfId="66" applyFont="1" applyBorder="1" applyAlignment="1">
      <alignment horizontal="left" vertical="center"/>
    </xf>
    <xf numFmtId="2" fontId="3" fillId="1" borderId="13" xfId="47" applyNumberFormat="1" applyFont="1" applyFill="1" applyBorder="1" applyAlignment="1">
      <alignment horizontal="center" vertical="center"/>
      <protection/>
    </xf>
    <xf numFmtId="4" fontId="84" fillId="0" borderId="0" xfId="53" applyNumberFormat="1" applyFont="1" applyFill="1" applyBorder="1" applyAlignment="1">
      <alignment horizontal="left" vertical="center"/>
    </xf>
    <xf numFmtId="0" fontId="5" fillId="1" borderId="29" xfId="47" applyFont="1" applyFill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187" fontId="6" fillId="0" borderId="2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188" fontId="6" fillId="0" borderId="26" xfId="52" applyNumberFormat="1" applyFont="1" applyBorder="1" applyAlignment="1">
      <alignment horizontal="center" vertical="center"/>
    </xf>
    <xf numFmtId="0" fontId="2" fillId="0" borderId="0" xfId="47" applyBorder="1" applyAlignment="1">
      <alignment vertical="center"/>
      <protection/>
    </xf>
    <xf numFmtId="0" fontId="2" fillId="0" borderId="0" xfId="47" applyBorder="1">
      <alignment/>
      <protection/>
    </xf>
    <xf numFmtId="0" fontId="6" fillId="0" borderId="0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3" fontId="6" fillId="0" borderId="0" xfId="66" applyFont="1" applyBorder="1" applyAlignment="1">
      <alignment horizontal="center" vertical="center"/>
    </xf>
    <xf numFmtId="188" fontId="6" fillId="0" borderId="0" xfId="52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184" fontId="75" fillId="0" borderId="20" xfId="0" applyNumberFormat="1" applyFont="1" applyFill="1" applyBorder="1" applyAlignment="1">
      <alignment horizontal="center" vertical="center" wrapText="1"/>
    </xf>
    <xf numFmtId="0" fontId="85" fillId="33" borderId="20" xfId="0" applyFont="1" applyFill="1" applyBorder="1" applyAlignment="1">
      <alignment vertical="center"/>
    </xf>
    <xf numFmtId="0" fontId="73" fillId="33" borderId="21" xfId="0" applyFont="1" applyFill="1" applyBorder="1" applyAlignment="1">
      <alignment vertical="center"/>
    </xf>
    <xf numFmtId="189" fontId="75" fillId="0" borderId="20" xfId="0" applyNumberFormat="1" applyFont="1" applyFill="1" applyBorder="1" applyAlignment="1">
      <alignment vertical="center"/>
    </xf>
    <xf numFmtId="3" fontId="75" fillId="0" borderId="20" xfId="0" applyNumberFormat="1" applyFont="1" applyFill="1" applyBorder="1" applyAlignment="1">
      <alignment horizontal="left" vertical="center" wrapText="1"/>
    </xf>
    <xf numFmtId="0" fontId="75" fillId="1" borderId="32" xfId="0" applyFont="1" applyFill="1" applyBorder="1" applyAlignment="1">
      <alignment vertical="center"/>
    </xf>
    <xf numFmtId="0" fontId="75" fillId="1" borderId="56" xfId="0" applyFont="1" applyFill="1" applyBorder="1" applyAlignment="1">
      <alignment vertical="center"/>
    </xf>
    <xf numFmtId="43" fontId="75" fillId="34" borderId="49" xfId="66" applyFont="1" applyFill="1" applyBorder="1" applyAlignment="1">
      <alignment vertical="center"/>
    </xf>
    <xf numFmtId="43" fontId="75" fillId="34" borderId="19" xfId="66" applyFont="1" applyFill="1" applyBorder="1" applyAlignment="1">
      <alignment vertical="center"/>
    </xf>
    <xf numFmtId="43" fontId="86" fillId="0" borderId="10" xfId="66" applyFont="1" applyBorder="1" applyAlignment="1">
      <alignment horizontal="right" vertical="center"/>
    </xf>
    <xf numFmtId="170" fontId="72" fillId="0" borderId="16" xfId="66" applyNumberFormat="1" applyFont="1" applyBorder="1" applyAlignment="1">
      <alignment horizontal="right" vertical="center"/>
    </xf>
    <xf numFmtId="170" fontId="72" fillId="0" borderId="44" xfId="66" applyNumberFormat="1" applyFont="1" applyBorder="1" applyAlignment="1">
      <alignment vertical="center"/>
    </xf>
    <xf numFmtId="43" fontId="86" fillId="0" borderId="11" xfId="66" applyFont="1" applyBorder="1" applyAlignment="1">
      <alignment horizontal="right" vertical="center"/>
    </xf>
    <xf numFmtId="170" fontId="72" fillId="0" borderId="35" xfId="66" applyNumberFormat="1" applyFont="1" applyBorder="1" applyAlignment="1">
      <alignment vertical="center"/>
    </xf>
    <xf numFmtId="0" fontId="72" fillId="0" borderId="47" xfId="66" applyNumberFormat="1" applyFont="1" applyBorder="1" applyAlignment="1">
      <alignment vertical="center"/>
    </xf>
    <xf numFmtId="43" fontId="86" fillId="0" borderId="15" xfId="66" applyFont="1" applyBorder="1" applyAlignment="1">
      <alignment horizontal="right" vertical="center"/>
    </xf>
    <xf numFmtId="0" fontId="83" fillId="0" borderId="50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35" borderId="26" xfId="0" applyFont="1" applyFill="1" applyBorder="1" applyAlignment="1">
      <alignment horizontal="center" vertical="center" wrapText="1"/>
    </xf>
    <xf numFmtId="0" fontId="77" fillId="0" borderId="55" xfId="0" applyFont="1" applyBorder="1" applyAlignment="1">
      <alignment/>
    </xf>
    <xf numFmtId="0" fontId="0" fillId="0" borderId="50" xfId="0" applyBorder="1" applyAlignment="1">
      <alignment/>
    </xf>
    <xf numFmtId="10" fontId="77" fillId="0" borderId="26" xfId="0" applyNumberFormat="1" applyFont="1" applyBorder="1" applyAlignment="1">
      <alignment horizontal="right"/>
    </xf>
    <xf numFmtId="10" fontId="77" fillId="35" borderId="26" xfId="52" applyNumberFormat="1" applyFont="1" applyFill="1" applyBorder="1" applyAlignment="1">
      <alignment horizontal="right"/>
    </xf>
    <xf numFmtId="10" fontId="77" fillId="35" borderId="26" xfId="0" applyNumberFormat="1" applyFont="1" applyFill="1" applyBorder="1" applyAlignment="1">
      <alignment horizontal="right"/>
    </xf>
    <xf numFmtId="10" fontId="77" fillId="0" borderId="26" xfId="52" applyNumberFormat="1" applyFont="1" applyBorder="1" applyAlignment="1">
      <alignment horizontal="right"/>
    </xf>
    <xf numFmtId="0" fontId="87" fillId="0" borderId="55" xfId="0" applyFont="1" applyBorder="1" applyAlignment="1">
      <alignment/>
    </xf>
    <xf numFmtId="10" fontId="72" fillId="0" borderId="26" xfId="52" applyNumberFormat="1" applyFont="1" applyBorder="1" applyAlignment="1">
      <alignment horizontal="right"/>
    </xf>
    <xf numFmtId="0" fontId="8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8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170" fontId="72" fillId="33" borderId="16" xfId="66" applyNumberFormat="1" applyFont="1" applyFill="1" applyBorder="1" applyAlignment="1">
      <alignment horizontal="right" vertical="center"/>
    </xf>
    <xf numFmtId="0" fontId="73" fillId="33" borderId="21" xfId="0" applyFont="1" applyFill="1" applyBorder="1" applyAlignment="1">
      <alignment horizontal="center" vertical="center"/>
    </xf>
    <xf numFmtId="43" fontId="72" fillId="33" borderId="16" xfId="66" applyFont="1" applyFill="1" applyBorder="1" applyAlignment="1">
      <alignment horizontal="left" vertical="center"/>
    </xf>
    <xf numFmtId="43" fontId="72" fillId="33" borderId="10" xfId="66" applyFont="1" applyFill="1" applyBorder="1" applyAlignment="1">
      <alignment horizontal="left" vertical="center"/>
    </xf>
    <xf numFmtId="43" fontId="77" fillId="33" borderId="11" xfId="66" applyFont="1" applyFill="1" applyBorder="1" applyAlignment="1">
      <alignment horizontal="right" vertical="center"/>
    </xf>
    <xf numFmtId="43" fontId="77" fillId="33" borderId="35" xfId="66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43" fontId="89" fillId="33" borderId="12" xfId="66" applyFont="1" applyFill="1" applyBorder="1" applyAlignment="1">
      <alignment horizontal="left" vertical="center"/>
    </xf>
    <xf numFmtId="43" fontId="89" fillId="33" borderId="11" xfId="66" applyFont="1" applyFill="1" applyBorder="1" applyAlignment="1">
      <alignment horizontal="left" vertical="center"/>
    </xf>
    <xf numFmtId="0" fontId="85" fillId="33" borderId="20" xfId="0" applyFont="1" applyFill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43" fontId="77" fillId="33" borderId="15" xfId="66" applyFont="1" applyFill="1" applyBorder="1" applyAlignment="1">
      <alignment horizontal="right" vertical="center"/>
    </xf>
    <xf numFmtId="43" fontId="77" fillId="33" borderId="48" xfId="66" applyFont="1" applyFill="1" applyBorder="1" applyAlignment="1">
      <alignment horizontal="right" vertical="center"/>
    </xf>
    <xf numFmtId="0" fontId="90" fillId="0" borderId="58" xfId="0" applyFont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43" fontId="77" fillId="33" borderId="46" xfId="66" applyFont="1" applyFill="1" applyBorder="1" applyAlignment="1">
      <alignment horizontal="right" vertical="center"/>
    </xf>
    <xf numFmtId="43" fontId="77" fillId="33" borderId="47" xfId="66" applyFont="1" applyFill="1" applyBorder="1" applyAlignment="1">
      <alignment horizontal="right" vertical="center"/>
    </xf>
    <xf numFmtId="43" fontId="77" fillId="33" borderId="10" xfId="66" applyFont="1" applyFill="1" applyBorder="1" applyAlignment="1">
      <alignment horizontal="right" vertical="center"/>
    </xf>
    <xf numFmtId="43" fontId="77" fillId="33" borderId="44" xfId="66" applyFont="1" applyFill="1" applyBorder="1" applyAlignment="1">
      <alignment horizontal="right" vertical="center"/>
    </xf>
    <xf numFmtId="0" fontId="91" fillId="0" borderId="59" xfId="0" applyFont="1" applyBorder="1" applyAlignment="1">
      <alignment horizontal="center" vertical="center"/>
    </xf>
    <xf numFmtId="0" fontId="91" fillId="0" borderId="60" xfId="0" applyFont="1" applyBorder="1" applyAlignment="1">
      <alignment horizontal="center" vertical="center"/>
    </xf>
    <xf numFmtId="43" fontId="92" fillId="0" borderId="28" xfId="66" applyFont="1" applyBorder="1" applyAlignment="1">
      <alignment horizontal="right" vertical="center"/>
    </xf>
    <xf numFmtId="43" fontId="92" fillId="0" borderId="27" xfId="66" applyFont="1" applyBorder="1" applyAlignment="1">
      <alignment horizontal="right" vertical="center"/>
    </xf>
    <xf numFmtId="43" fontId="91" fillId="0" borderId="59" xfId="66" applyFont="1" applyBorder="1" applyAlignment="1">
      <alignment horizontal="left" vertical="center"/>
    </xf>
    <xf numFmtId="43" fontId="91" fillId="0" borderId="60" xfId="66" applyFont="1" applyBorder="1" applyAlignment="1">
      <alignment horizontal="left" vertical="center"/>
    </xf>
    <xf numFmtId="43" fontId="91" fillId="0" borderId="61" xfId="66" applyFont="1" applyBorder="1" applyAlignment="1">
      <alignment horizontal="left" vertical="center"/>
    </xf>
    <xf numFmtId="43" fontId="11" fillId="0" borderId="27" xfId="66" applyFont="1" applyBorder="1" applyAlignment="1">
      <alignment horizontal="center" vertical="center"/>
    </xf>
    <xf numFmtId="43" fontId="11" fillId="0" borderId="51" xfId="66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43" fontId="83" fillId="0" borderId="18" xfId="66" applyFont="1" applyBorder="1" applyAlignment="1">
      <alignment horizontal="left" vertical="center"/>
    </xf>
    <xf numFmtId="43" fontId="83" fillId="0" borderId="40" xfId="66" applyFont="1" applyBorder="1" applyAlignment="1">
      <alignment horizontal="left" vertical="center"/>
    </xf>
    <xf numFmtId="0" fontId="75" fillId="33" borderId="53" xfId="0" applyFont="1" applyFill="1" applyBorder="1" applyAlignment="1">
      <alignment horizontal="left" vertical="center" wrapText="1"/>
    </xf>
    <xf numFmtId="0" fontId="75" fillId="33" borderId="62" xfId="0" applyFont="1" applyFill="1" applyBorder="1" applyAlignment="1">
      <alignment horizontal="left" vertical="center" wrapText="1"/>
    </xf>
    <xf numFmtId="43" fontId="75" fillId="0" borderId="30" xfId="66" applyFont="1" applyBorder="1" applyAlignment="1">
      <alignment horizontal="right" vertical="center"/>
    </xf>
    <xf numFmtId="0" fontId="75" fillId="0" borderId="54" xfId="0" applyFont="1" applyBorder="1" applyAlignment="1">
      <alignment horizontal="left" vertical="center" wrapText="1"/>
    </xf>
    <xf numFmtId="0" fontId="75" fillId="0" borderId="63" xfId="0" applyFont="1" applyBorder="1" applyAlignment="1">
      <alignment horizontal="left" vertical="center" wrapText="1"/>
    </xf>
    <xf numFmtId="0" fontId="75" fillId="0" borderId="27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43" fontId="77" fillId="0" borderId="10" xfId="66" applyFont="1" applyBorder="1" applyAlignment="1">
      <alignment horizontal="right" vertical="center"/>
    </xf>
    <xf numFmtId="43" fontId="77" fillId="0" borderId="44" xfId="66" applyFont="1" applyBorder="1" applyAlignment="1">
      <alignment horizontal="right" vertical="center"/>
    </xf>
    <xf numFmtId="43" fontId="77" fillId="0" borderId="11" xfId="66" applyFont="1" applyBorder="1" applyAlignment="1">
      <alignment horizontal="right" vertical="center"/>
    </xf>
    <xf numFmtId="43" fontId="77" fillId="0" borderId="35" xfId="66" applyFont="1" applyBorder="1" applyAlignment="1">
      <alignment horizontal="right" vertical="center"/>
    </xf>
    <xf numFmtId="43" fontId="77" fillId="0" borderId="15" xfId="66" applyFont="1" applyBorder="1" applyAlignment="1">
      <alignment horizontal="right" vertical="center"/>
    </xf>
    <xf numFmtId="43" fontId="77" fillId="0" borderId="48" xfId="66" applyFont="1" applyBorder="1" applyAlignment="1">
      <alignment horizontal="right" vertical="center"/>
    </xf>
    <xf numFmtId="0" fontId="91" fillId="0" borderId="61" xfId="0" applyFont="1" applyBorder="1" applyAlignment="1">
      <alignment horizontal="center" vertical="center"/>
    </xf>
    <xf numFmtId="43" fontId="74" fillId="0" borderId="55" xfId="66" applyFont="1" applyBorder="1" applyAlignment="1">
      <alignment horizontal="left" vertical="center"/>
    </xf>
    <xf numFmtId="43" fontId="74" fillId="0" borderId="58" xfId="66" applyFont="1" applyBorder="1" applyAlignment="1">
      <alignment horizontal="left" vertical="center"/>
    </xf>
    <xf numFmtId="43" fontId="74" fillId="0" borderId="50" xfId="66" applyFont="1" applyBorder="1" applyAlignment="1">
      <alignment horizontal="left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left" vertical="center" wrapText="1"/>
    </xf>
    <xf numFmtId="0" fontId="75" fillId="0" borderId="65" xfId="0" applyFont="1" applyFill="1" applyBorder="1" applyAlignment="1">
      <alignment horizontal="left" vertical="center" wrapText="1"/>
    </xf>
    <xf numFmtId="43" fontId="0" fillId="0" borderId="66" xfId="66" applyFont="1" applyFill="1" applyBorder="1" applyAlignment="1">
      <alignment horizontal="center" vertical="center" wrapText="1"/>
    </xf>
    <xf numFmtId="43" fontId="0" fillId="0" borderId="25" xfId="66" applyFont="1" applyFill="1" applyBorder="1" applyAlignment="1">
      <alignment horizontal="center" vertical="center" wrapText="1"/>
    </xf>
    <xf numFmtId="43" fontId="75" fillId="0" borderId="50" xfId="66" applyFont="1" applyFill="1" applyBorder="1" applyAlignment="1">
      <alignment horizontal="left" vertical="center"/>
    </xf>
    <xf numFmtId="0" fontId="75" fillId="0" borderId="13" xfId="0" applyFont="1" applyBorder="1" applyAlignment="1">
      <alignment horizontal="center" vertical="center"/>
    </xf>
    <xf numFmtId="0" fontId="14" fillId="0" borderId="13" xfId="50" applyFont="1" applyFill="1" applyBorder="1" applyAlignment="1">
      <alignment horizontal="center" vertical="center"/>
      <protection/>
    </xf>
    <xf numFmtId="0" fontId="14" fillId="0" borderId="17" xfId="50" applyFont="1" applyFill="1" applyBorder="1" applyAlignment="1">
      <alignment horizontal="center" vertical="center"/>
      <protection/>
    </xf>
    <xf numFmtId="0" fontId="12" fillId="0" borderId="67" xfId="50" applyFont="1" applyFill="1" applyBorder="1" applyAlignment="1">
      <alignment horizontal="center" vertical="center"/>
      <protection/>
    </xf>
    <xf numFmtId="0" fontId="12" fillId="0" borderId="68" xfId="50" applyFont="1" applyFill="1" applyBorder="1" applyAlignment="1">
      <alignment horizontal="center" vertical="center"/>
      <protection/>
    </xf>
    <xf numFmtId="0" fontId="12" fillId="0" borderId="69" xfId="50" applyFont="1" applyFill="1" applyBorder="1" applyAlignment="1">
      <alignment horizontal="center" vertical="center" wrapText="1"/>
      <protection/>
    </xf>
    <xf numFmtId="0" fontId="12" fillId="0" borderId="70" xfId="50" applyFont="1" applyFill="1" applyBorder="1" applyAlignment="1">
      <alignment horizontal="center" vertical="center" wrapText="1"/>
      <protection/>
    </xf>
    <xf numFmtId="0" fontId="12" fillId="0" borderId="71" xfId="50" applyFont="1" applyFill="1" applyBorder="1" applyAlignment="1">
      <alignment horizontal="center" vertical="center" wrapText="1"/>
      <protection/>
    </xf>
    <xf numFmtId="0" fontId="12" fillId="0" borderId="26" xfId="50" applyFont="1" applyFill="1" applyBorder="1" applyAlignment="1">
      <alignment horizontal="center" vertical="center" wrapText="1"/>
      <protection/>
    </xf>
    <xf numFmtId="0" fontId="12" fillId="0" borderId="50" xfId="50" applyFont="1" applyFill="1" applyBorder="1" applyAlignment="1">
      <alignment horizontal="center" vertical="center" wrapText="1"/>
      <protection/>
    </xf>
    <xf numFmtId="0" fontId="14" fillId="0" borderId="27" xfId="50" applyFont="1" applyFill="1" applyBorder="1" applyAlignment="1">
      <alignment horizontal="right" vertical="center"/>
      <protection/>
    </xf>
    <xf numFmtId="0" fontId="14" fillId="0" borderId="51" xfId="50" applyFont="1" applyFill="1" applyBorder="1" applyAlignment="1">
      <alignment horizontal="right" vertical="center"/>
      <protection/>
    </xf>
    <xf numFmtId="0" fontId="13" fillId="0" borderId="72" xfId="50" applyFont="1" applyFill="1" applyBorder="1" applyAlignment="1">
      <alignment horizontal="center" vertical="center" wrapText="1"/>
      <protection/>
    </xf>
    <xf numFmtId="0" fontId="13" fillId="0" borderId="73" xfId="50" applyFont="1" applyFill="1" applyBorder="1" applyAlignment="1">
      <alignment horizontal="center" vertical="center" wrapText="1"/>
      <protection/>
    </xf>
    <xf numFmtId="0" fontId="13" fillId="0" borderId="74" xfId="50" applyFont="1" applyFill="1" applyBorder="1" applyAlignment="1">
      <alignment horizontal="center" vertical="center" wrapText="1"/>
      <protection/>
    </xf>
    <xf numFmtId="0" fontId="13" fillId="0" borderId="26" xfId="50" applyFont="1" applyFill="1" applyBorder="1" applyAlignment="1">
      <alignment horizontal="center" vertical="center" wrapText="1"/>
      <protection/>
    </xf>
    <xf numFmtId="0" fontId="13" fillId="0" borderId="50" xfId="50" applyFont="1" applyFill="1" applyBorder="1" applyAlignment="1">
      <alignment horizontal="center" vertical="center" wrapText="1"/>
      <protection/>
    </xf>
    <xf numFmtId="0" fontId="13" fillId="0" borderId="55" xfId="50" applyFont="1" applyFill="1" applyBorder="1" applyAlignment="1">
      <alignment horizontal="center" vertical="center" wrapText="1"/>
      <protection/>
    </xf>
    <xf numFmtId="0" fontId="13" fillId="0" borderId="32" xfId="50" applyNumberFormat="1" applyFont="1" applyFill="1" applyBorder="1" applyAlignment="1">
      <alignment horizontal="center" vertical="center" textRotation="90" wrapText="1"/>
      <protection/>
    </xf>
    <xf numFmtId="2" fontId="4" fillId="1" borderId="58" xfId="50" applyNumberFormat="1" applyFont="1" applyFill="1" applyBorder="1" applyAlignment="1">
      <alignment horizontal="center" vertical="center"/>
      <protection/>
    </xf>
    <xf numFmtId="2" fontId="4" fillId="1" borderId="50" xfId="50" applyNumberFormat="1" applyFont="1" applyFill="1" applyBorder="1" applyAlignment="1">
      <alignment horizontal="center" vertical="center"/>
      <protection/>
    </xf>
    <xf numFmtId="0" fontId="13" fillId="0" borderId="64" xfId="50" applyNumberFormat="1" applyFont="1" applyFill="1" applyBorder="1" applyAlignment="1">
      <alignment horizontal="center" vertical="center" textRotation="90" wrapText="1"/>
      <protection/>
    </xf>
    <xf numFmtId="0" fontId="13" fillId="0" borderId="31" xfId="50" applyNumberFormat="1" applyFont="1" applyFill="1" applyBorder="1" applyAlignment="1">
      <alignment horizontal="center" vertical="center" textRotation="90" wrapText="1"/>
      <protection/>
    </xf>
    <xf numFmtId="173" fontId="4" fillId="36" borderId="32" xfId="57" applyFont="1" applyFill="1" applyBorder="1" applyAlignment="1">
      <alignment horizontal="center"/>
    </xf>
    <xf numFmtId="9" fontId="4" fillId="0" borderId="31" xfId="52" applyNumberFormat="1" applyFont="1" applyFill="1" applyBorder="1" applyAlignment="1">
      <alignment horizontal="center"/>
    </xf>
    <xf numFmtId="9" fontId="4" fillId="0" borderId="56" xfId="52" applyNumberFormat="1" applyFont="1" applyFill="1" applyBorder="1" applyAlignment="1">
      <alignment horizontal="center"/>
    </xf>
    <xf numFmtId="174" fontId="4" fillId="0" borderId="56" xfId="47" applyNumberFormat="1" applyFont="1" applyBorder="1" applyAlignment="1">
      <alignment horizontal="center" vertical="center" wrapText="1"/>
      <protection/>
    </xf>
    <xf numFmtId="174" fontId="4" fillId="0" borderId="26" xfId="47" applyNumberFormat="1" applyFont="1" applyBorder="1" applyAlignment="1">
      <alignment horizontal="center" vertical="center" wrapText="1"/>
      <protection/>
    </xf>
    <xf numFmtId="173" fontId="4" fillId="0" borderId="56" xfId="47" applyNumberFormat="1" applyFont="1" applyBorder="1" applyAlignment="1">
      <alignment horizontal="left" vertical="center" wrapText="1"/>
      <protection/>
    </xf>
    <xf numFmtId="0" fontId="4" fillId="0" borderId="26" xfId="47" applyNumberFormat="1" applyFont="1" applyBorder="1" applyAlignment="1">
      <alignment horizontal="left" vertical="center" wrapText="1"/>
      <protection/>
    </xf>
    <xf numFmtId="0" fontId="4" fillId="0" borderId="22" xfId="47" applyNumberFormat="1" applyFont="1" applyBorder="1" applyAlignment="1">
      <alignment horizontal="left" vertical="center" wrapText="1"/>
      <protection/>
    </xf>
    <xf numFmtId="4" fontId="4" fillId="0" borderId="56" xfId="47" applyNumberFormat="1" applyFont="1" applyBorder="1" applyAlignment="1">
      <alignment horizontal="center" vertical="center" wrapText="1"/>
      <protection/>
    </xf>
    <xf numFmtId="4" fontId="4" fillId="0" borderId="26" xfId="47" applyNumberFormat="1" applyFont="1" applyBorder="1" applyAlignment="1">
      <alignment horizontal="center" vertical="center" wrapText="1"/>
      <protection/>
    </xf>
    <xf numFmtId="10" fontId="4" fillId="0" borderId="56" xfId="53" applyNumberFormat="1" applyFont="1" applyBorder="1" applyAlignment="1">
      <alignment horizontal="center" vertical="center" wrapText="1"/>
    </xf>
    <xf numFmtId="10" fontId="4" fillId="0" borderId="26" xfId="53" applyNumberFormat="1" applyFont="1" applyBorder="1" applyAlignment="1">
      <alignment horizontal="center" vertical="center" wrapText="1"/>
    </xf>
    <xf numFmtId="10" fontId="4" fillId="0" borderId="22" xfId="53" applyNumberFormat="1" applyFont="1" applyBorder="1" applyAlignment="1">
      <alignment horizontal="center" vertical="center" wrapText="1"/>
    </xf>
    <xf numFmtId="0" fontId="5" fillId="1" borderId="18" xfId="47" applyFont="1" applyFill="1" applyBorder="1" applyAlignment="1">
      <alignment horizontal="center" vertical="center"/>
      <protection/>
    </xf>
    <xf numFmtId="4" fontId="4" fillId="0" borderId="64" xfId="53" applyNumberFormat="1" applyFont="1" applyFill="1" applyBorder="1" applyAlignment="1">
      <alignment horizontal="center" vertical="center"/>
    </xf>
    <xf numFmtId="173" fontId="4" fillId="37" borderId="32" xfId="57" applyFont="1" applyFill="1" applyBorder="1" applyAlignment="1">
      <alignment horizontal="center"/>
    </xf>
    <xf numFmtId="10" fontId="9" fillId="0" borderId="12" xfId="53" applyNumberFormat="1" applyFont="1" applyFill="1" applyBorder="1" applyAlignment="1">
      <alignment horizontal="center" vertical="center"/>
    </xf>
    <xf numFmtId="10" fontId="9" fillId="0" borderId="35" xfId="53" applyNumberFormat="1" applyFont="1" applyFill="1" applyBorder="1" applyAlignment="1">
      <alignment horizontal="center" vertical="center"/>
    </xf>
    <xf numFmtId="10" fontId="9" fillId="0" borderId="12" xfId="47" applyNumberFormat="1" applyFont="1" applyFill="1" applyBorder="1" applyAlignment="1">
      <alignment horizontal="center" vertical="center"/>
      <protection/>
    </xf>
    <xf numFmtId="10" fontId="9" fillId="0" borderId="35" xfId="47" applyNumberFormat="1" applyFont="1" applyFill="1" applyBorder="1" applyAlignment="1">
      <alignment horizontal="center" vertical="center"/>
      <protection/>
    </xf>
    <xf numFmtId="4" fontId="9" fillId="0" borderId="14" xfId="57" applyNumberFormat="1" applyFont="1" applyBorder="1" applyAlignment="1">
      <alignment horizontal="center"/>
    </xf>
    <xf numFmtId="4" fontId="9" fillId="0" borderId="48" xfId="57" applyNumberFormat="1" applyFont="1" applyBorder="1" applyAlignment="1">
      <alignment horizontal="center"/>
    </xf>
    <xf numFmtId="4" fontId="9" fillId="0" borderId="37" xfId="47" applyNumberFormat="1" applyFont="1" applyFill="1" applyBorder="1" applyAlignment="1">
      <alignment horizontal="center" vertical="center"/>
      <protection/>
    </xf>
    <xf numFmtId="4" fontId="9" fillId="0" borderId="39" xfId="47" applyNumberFormat="1" applyFont="1" applyFill="1" applyBorder="1" applyAlignment="1">
      <alignment horizontal="center" vertical="center"/>
      <protection/>
    </xf>
    <xf numFmtId="49" fontId="3" fillId="0" borderId="55" xfId="57" applyNumberFormat="1" applyFont="1" applyBorder="1" applyAlignment="1">
      <alignment horizontal="center" vertical="center"/>
    </xf>
    <xf numFmtId="49" fontId="3" fillId="0" borderId="50" xfId="57" applyNumberFormat="1" applyFont="1" applyBorder="1" applyAlignment="1">
      <alignment horizontal="center" vertical="center"/>
    </xf>
    <xf numFmtId="43" fontId="3" fillId="0" borderId="34" xfId="66" applyFont="1" applyBorder="1" applyAlignment="1">
      <alignment horizontal="right" vertical="center"/>
    </xf>
    <xf numFmtId="43" fontId="3" fillId="0" borderId="12" xfId="66" applyFont="1" applyBorder="1" applyAlignment="1">
      <alignment horizontal="right" vertical="center"/>
    </xf>
    <xf numFmtId="43" fontId="3" fillId="0" borderId="31" xfId="66" applyFont="1" applyBorder="1" applyAlignment="1">
      <alignment horizontal="right" vertical="center"/>
    </xf>
    <xf numFmtId="43" fontId="3" fillId="0" borderId="29" xfId="66" applyFont="1" applyBorder="1" applyAlignment="1">
      <alignment horizontal="right" vertical="center"/>
    </xf>
    <xf numFmtId="43" fontId="3" fillId="0" borderId="32" xfId="66" applyFont="1" applyBorder="1" applyAlignment="1">
      <alignment horizontal="right" vertical="center"/>
    </xf>
    <xf numFmtId="43" fontId="3" fillId="0" borderId="18" xfId="66" applyFont="1" applyBorder="1" applyAlignment="1">
      <alignment horizontal="right" vertical="center"/>
    </xf>
    <xf numFmtId="0" fontId="85" fillId="0" borderId="20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43" fontId="72" fillId="0" borderId="11" xfId="66" applyFont="1" applyBorder="1" applyAlignment="1">
      <alignment horizontal="left" vertical="center"/>
    </xf>
    <xf numFmtId="43" fontId="72" fillId="0" borderId="15" xfId="66" applyFont="1" applyBorder="1" applyAlignment="1">
      <alignment horizontal="left" vertical="center"/>
    </xf>
    <xf numFmtId="43" fontId="72" fillId="0" borderId="10" xfId="66" applyFont="1" applyBorder="1" applyAlignment="1">
      <alignment horizontal="left" vertical="center"/>
    </xf>
    <xf numFmtId="0" fontId="75" fillId="0" borderId="20" xfId="0" applyFont="1" applyBorder="1" applyAlignment="1">
      <alignment horizontal="center" vertical="center"/>
    </xf>
    <xf numFmtId="173" fontId="4" fillId="0" borderId="64" xfId="47" applyNumberFormat="1" applyFont="1" applyBorder="1" applyAlignment="1">
      <alignment horizontal="center" vertical="center" wrapText="1"/>
      <protection/>
    </xf>
    <xf numFmtId="173" fontId="4" fillId="0" borderId="32" xfId="47" applyNumberFormat="1" applyFont="1" applyBorder="1" applyAlignment="1">
      <alignment horizontal="center" vertical="center" wrapText="1"/>
      <protection/>
    </xf>
    <xf numFmtId="173" fontId="4" fillId="0" borderId="56" xfId="47" applyNumberFormat="1" applyFont="1" applyBorder="1" applyAlignment="1">
      <alignment horizontal="center" vertical="center" wrapText="1"/>
      <protection/>
    </xf>
    <xf numFmtId="0" fontId="3" fillId="0" borderId="75" xfId="47" applyFont="1" applyBorder="1" applyAlignment="1">
      <alignment horizontal="center" vertical="center"/>
      <protection/>
    </xf>
    <xf numFmtId="0" fontId="3" fillId="0" borderId="26" xfId="47" applyFont="1" applyBorder="1" applyAlignment="1">
      <alignment horizontal="center" vertical="center"/>
      <protection/>
    </xf>
    <xf numFmtId="0" fontId="3" fillId="0" borderId="75" xfId="47" applyFont="1" applyBorder="1" applyAlignment="1">
      <alignment horizontal="center" vertical="center" wrapText="1"/>
      <protection/>
    </xf>
    <xf numFmtId="0" fontId="3" fillId="0" borderId="26" xfId="47" applyFont="1" applyBorder="1" applyAlignment="1">
      <alignment horizontal="center" vertical="center" wrapText="1"/>
      <protection/>
    </xf>
    <xf numFmtId="173" fontId="3" fillId="0" borderId="75" xfId="57" applyNumberFormat="1" applyFont="1" applyBorder="1" applyAlignment="1">
      <alignment horizontal="center" vertical="center" wrapText="1"/>
    </xf>
    <xf numFmtId="173" fontId="3" fillId="0" borderId="26" xfId="57" applyNumberFormat="1" applyFont="1" applyBorder="1" applyAlignment="1">
      <alignment horizontal="center" vertical="center" wrapText="1"/>
    </xf>
    <xf numFmtId="43" fontId="78" fillId="0" borderId="14" xfId="66" applyFont="1" applyBorder="1" applyAlignment="1">
      <alignment horizontal="left" vertical="center" wrapText="1"/>
    </xf>
    <xf numFmtId="43" fontId="78" fillId="0" borderId="15" xfId="66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4" fontId="75" fillId="0" borderId="76" xfId="57" applyNumberFormat="1" applyFont="1" applyBorder="1" applyAlignment="1">
      <alignment horizontal="center"/>
    </xf>
    <xf numFmtId="43" fontId="3" fillId="0" borderId="27" xfId="66" applyFont="1" applyFill="1" applyBorder="1" applyAlignment="1">
      <alignment horizontal="right" vertical="center"/>
    </xf>
    <xf numFmtId="43" fontId="3" fillId="0" borderId="51" xfId="66" applyFont="1" applyFill="1" applyBorder="1" applyAlignment="1">
      <alignment horizontal="right" vertical="center"/>
    </xf>
    <xf numFmtId="0" fontId="2" fillId="0" borderId="27" xfId="47" applyBorder="1" applyAlignment="1">
      <alignment horizontal="center"/>
      <protection/>
    </xf>
    <xf numFmtId="0" fontId="4" fillId="0" borderId="19" xfId="47" applyFont="1" applyBorder="1" applyAlignment="1">
      <alignment horizontal="left" vertical="center"/>
      <protection/>
    </xf>
    <xf numFmtId="4" fontId="4" fillId="0" borderId="76" xfId="47" applyNumberFormat="1" applyFont="1" applyBorder="1" applyAlignment="1">
      <alignment horizontal="center"/>
      <protection/>
    </xf>
    <xf numFmtId="4" fontId="75" fillId="0" borderId="19" xfId="57" applyNumberFormat="1" applyFont="1" applyBorder="1" applyAlignment="1">
      <alignment horizontal="center"/>
    </xf>
    <xf numFmtId="0" fontId="3" fillId="0" borderId="26" xfId="47" applyFont="1" applyFill="1" applyBorder="1" applyAlignment="1">
      <alignment horizontal="center" vertical="center"/>
      <protection/>
    </xf>
    <xf numFmtId="0" fontId="46" fillId="0" borderId="75" xfId="47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horizontal="center" vertical="center"/>
      <protection/>
    </xf>
    <xf numFmtId="0" fontId="9" fillId="0" borderId="77" xfId="47" applyFont="1" applyFill="1" applyBorder="1" applyAlignment="1">
      <alignment horizontal="center" vertical="center"/>
      <protection/>
    </xf>
    <xf numFmtId="0" fontId="9" fillId="0" borderId="18" xfId="47" applyFont="1" applyFill="1" applyBorder="1" applyAlignment="1">
      <alignment horizontal="center" vertical="center"/>
      <protection/>
    </xf>
    <xf numFmtId="0" fontId="9" fillId="0" borderId="40" xfId="47" applyFont="1" applyFill="1" applyBorder="1" applyAlignment="1">
      <alignment horizontal="center" vertical="center"/>
      <protection/>
    </xf>
    <xf numFmtId="0" fontId="3" fillId="0" borderId="32" xfId="47" applyFont="1" applyFill="1" applyBorder="1" applyAlignment="1">
      <alignment horizontal="center" vertical="center"/>
      <protection/>
    </xf>
    <xf numFmtId="185" fontId="72" fillId="0" borderId="12" xfId="66" applyNumberFormat="1" applyFont="1" applyBorder="1" applyAlignment="1">
      <alignment horizontal="left" vertical="center"/>
    </xf>
    <xf numFmtId="185" fontId="72" fillId="0" borderId="11" xfId="66" applyNumberFormat="1" applyFont="1" applyBorder="1" applyAlignment="1">
      <alignment horizontal="left" vertical="center"/>
    </xf>
    <xf numFmtId="17" fontId="72" fillId="0" borderId="14" xfId="66" applyNumberFormat="1" applyFont="1" applyBorder="1" applyAlignment="1">
      <alignment horizontal="left" vertical="center"/>
    </xf>
    <xf numFmtId="17" fontId="72" fillId="0" borderId="15" xfId="66" applyNumberFormat="1" applyFont="1" applyBorder="1" applyAlignment="1">
      <alignment horizontal="left" vertical="center"/>
    </xf>
    <xf numFmtId="192" fontId="72" fillId="0" borderId="16" xfId="66" applyNumberFormat="1" applyFont="1" applyBorder="1" applyAlignment="1">
      <alignment horizontal="left" vertical="center"/>
    </xf>
    <xf numFmtId="192" fontId="72" fillId="0" borderId="10" xfId="66" applyNumberFormat="1" applyFont="1" applyBorder="1" applyAlignment="1">
      <alignment horizontal="left" vertical="center"/>
    </xf>
    <xf numFmtId="43" fontId="72" fillId="0" borderId="12" xfId="66" applyFont="1" applyBorder="1" applyAlignment="1">
      <alignment horizontal="left" vertical="center" wrapText="1"/>
    </xf>
    <xf numFmtId="43" fontId="72" fillId="0" borderId="11" xfId="66" applyFont="1" applyBorder="1" applyAlignment="1">
      <alignment horizontal="left" vertical="center" wrapText="1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87" fillId="35" borderId="26" xfId="0" applyFont="1" applyFill="1" applyBorder="1" applyAlignment="1">
      <alignment horizontal="center" vertical="center"/>
    </xf>
    <xf numFmtId="0" fontId="78" fillId="0" borderId="55" xfId="0" applyFont="1" applyBorder="1" applyAlignment="1">
      <alignment horizontal="left" vertical="center"/>
    </xf>
    <xf numFmtId="0" fontId="78" fillId="0" borderId="58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43" fontId="77" fillId="0" borderId="14" xfId="66" applyFont="1" applyBorder="1" applyAlignment="1">
      <alignment horizontal="right" vertical="center"/>
    </xf>
    <xf numFmtId="10" fontId="72" fillId="5" borderId="14" xfId="52" applyNumberFormat="1" applyFont="1" applyFill="1" applyBorder="1" applyAlignment="1">
      <alignment horizontal="center" vertical="center"/>
    </xf>
    <xf numFmtId="10" fontId="72" fillId="5" borderId="48" xfId="52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43" fontId="77" fillId="0" borderId="16" xfId="66" applyFont="1" applyBorder="1" applyAlignment="1">
      <alignment horizontal="right" vertical="center"/>
    </xf>
    <xf numFmtId="43" fontId="77" fillId="0" borderId="12" xfId="66" applyFont="1" applyBorder="1" applyAlignment="1">
      <alignment horizontal="right" vertical="center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8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47625</xdr:rowOff>
    </xdr:from>
    <xdr:to>
      <xdr:col>7</xdr:col>
      <xdr:colOff>28575</xdr:colOff>
      <xdr:row>43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086725"/>
          <a:ext cx="3743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ITANIA\TAPA%20BURACO%20BRITANIA%2002.2021\OR&#199;AMENTO%20MAO%20DE%20OBRA%20EQUIAPAM.%20%20TAPA%20BURACO%20BRITANIA%200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ORIAL"/>
      <sheetName val="1,50"/>
      <sheetName val="CRONOGRAMA"/>
      <sheetName val="RESUMO"/>
      <sheetName val="B.D.I"/>
    </sheetNames>
    <sheetDataSet>
      <sheetData sheetId="0">
        <row r="36">
          <cell r="C36" t="str">
            <v>HELMAR DE BARROS CACCIARI</v>
          </cell>
        </row>
        <row r="37">
          <cell r="C37" t="str">
            <v>5.813/D-GO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tabSelected="1" zoomScaleSheetLayoutView="85" zoomScalePageLayoutView="0" workbookViewId="0" topLeftCell="A1">
      <selection activeCell="D16" sqref="D16:E16"/>
    </sheetView>
  </sheetViews>
  <sheetFormatPr defaultColWidth="9.140625" defaultRowHeight="15.75" customHeight="1"/>
  <cols>
    <col min="1" max="1" width="14.28125" style="3" customWidth="1"/>
    <col min="2" max="2" width="6.7109375" style="3" customWidth="1"/>
    <col min="3" max="3" width="8.7109375" style="1" customWidth="1"/>
    <col min="4" max="5" width="25.7109375" style="3" customWidth="1"/>
    <col min="6" max="6" width="6.28125" style="3" customWidth="1"/>
    <col min="7" max="7" width="10.7109375" style="3" customWidth="1"/>
    <col min="8" max="8" width="12.7109375" style="3" customWidth="1"/>
    <col min="9" max="9" width="15.7109375" style="3" customWidth="1"/>
    <col min="10" max="10" width="10.7109375" style="3" customWidth="1"/>
    <col min="11" max="11" width="8.7109375" style="3" customWidth="1"/>
    <col min="12" max="12" width="14.8515625" style="3" bestFit="1" customWidth="1"/>
    <col min="13" max="13" width="9.7109375" style="3" customWidth="1"/>
    <col min="14" max="14" width="9.7109375" style="3" bestFit="1" customWidth="1"/>
    <col min="15" max="16384" width="9.140625" style="3" customWidth="1"/>
  </cols>
  <sheetData>
    <row r="1" spans="2:14" ht="15.75" customHeight="1">
      <c r="B1" s="274" t="s">
        <v>122</v>
      </c>
      <c r="C1" s="274"/>
      <c r="D1" s="274"/>
      <c r="E1" s="274"/>
      <c r="F1" s="274"/>
      <c r="G1" s="274"/>
      <c r="H1" s="274"/>
      <c r="I1" s="274"/>
      <c r="J1" s="274"/>
      <c r="K1" s="274"/>
      <c r="L1" s="226"/>
      <c r="M1" s="226"/>
      <c r="N1" s="226"/>
    </row>
    <row r="2" spans="2:14" ht="15.75" customHeight="1">
      <c r="B2" s="266" t="s">
        <v>123</v>
      </c>
      <c r="C2" s="266"/>
      <c r="D2" s="266"/>
      <c r="E2" s="266"/>
      <c r="F2" s="266"/>
      <c r="G2" s="266"/>
      <c r="H2" s="266"/>
      <c r="I2" s="266"/>
      <c r="J2" s="266"/>
      <c r="K2" s="266"/>
      <c r="L2" s="227"/>
      <c r="M2" s="227"/>
      <c r="N2" s="227"/>
    </row>
    <row r="3" spans="2:11" ht="7.5" customHeight="1" thickBot="1"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2:11" ht="15.75" customHeight="1">
      <c r="B4" s="282" t="s">
        <v>23</v>
      </c>
      <c r="C4" s="283"/>
      <c r="D4" s="267" t="s">
        <v>122</v>
      </c>
      <c r="E4" s="268"/>
      <c r="F4" s="268"/>
      <c r="G4" s="268"/>
      <c r="H4" s="282" t="s">
        <v>96</v>
      </c>
      <c r="I4" s="283"/>
      <c r="J4" s="265">
        <f>RESUMO!J37</f>
        <v>3580.2299999999996</v>
      </c>
      <c r="K4" s="135" t="s">
        <v>21</v>
      </c>
    </row>
    <row r="5" spans="2:11" ht="15.75" customHeight="1">
      <c r="B5" s="269" t="s">
        <v>24</v>
      </c>
      <c r="C5" s="270"/>
      <c r="D5" s="272" t="s">
        <v>178</v>
      </c>
      <c r="E5" s="273"/>
      <c r="F5" s="273"/>
      <c r="G5" s="273"/>
      <c r="H5" s="269" t="s">
        <v>58</v>
      </c>
      <c r="I5" s="270"/>
      <c r="J5" s="139">
        <v>60</v>
      </c>
      <c r="K5" s="136" t="s">
        <v>78</v>
      </c>
    </row>
    <row r="6" spans="2:11" ht="15.75" customHeight="1">
      <c r="B6" s="269" t="s">
        <v>25</v>
      </c>
      <c r="C6" s="270"/>
      <c r="D6" s="272" t="s">
        <v>126</v>
      </c>
      <c r="E6" s="273"/>
      <c r="F6" s="273"/>
      <c r="G6" s="273"/>
      <c r="H6" s="280" t="s">
        <v>27</v>
      </c>
      <c r="I6" s="281"/>
      <c r="J6" s="137" t="s">
        <v>180</v>
      </c>
      <c r="K6" s="138" t="s">
        <v>132</v>
      </c>
    </row>
    <row r="7" spans="2:11" ht="15.75" customHeight="1" thickBot="1">
      <c r="B7" s="276" t="s">
        <v>26</v>
      </c>
      <c r="C7" s="277"/>
      <c r="D7" s="132" t="s">
        <v>177</v>
      </c>
      <c r="E7" s="133"/>
      <c r="F7" s="133"/>
      <c r="G7" s="133"/>
      <c r="H7" s="134"/>
      <c r="I7" s="148" t="s">
        <v>60</v>
      </c>
      <c r="J7" s="149">
        <v>26.24</v>
      </c>
      <c r="K7" s="150" t="s">
        <v>5</v>
      </c>
    </row>
    <row r="8" spans="2:11" ht="7.5" customHeight="1"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2:11" ht="18" customHeight="1">
      <c r="B9" s="278" t="s">
        <v>63</v>
      </c>
      <c r="C9" s="278"/>
      <c r="D9" s="278"/>
      <c r="E9" s="278"/>
      <c r="F9" s="278"/>
      <c r="G9" s="278"/>
      <c r="H9" s="278"/>
      <c r="I9" s="278"/>
      <c r="J9" s="278"/>
      <c r="K9" s="278"/>
    </row>
    <row r="10" spans="2:11" ht="7.5" customHeight="1" thickBot="1">
      <c r="B10" s="275"/>
      <c r="C10" s="275"/>
      <c r="D10" s="275"/>
      <c r="E10" s="275"/>
      <c r="F10" s="275"/>
      <c r="G10" s="275"/>
      <c r="H10" s="275"/>
      <c r="I10" s="275"/>
      <c r="J10" s="275"/>
      <c r="K10" s="275"/>
    </row>
    <row r="11" spans="2:11" ht="19.5" customHeight="1" thickBot="1">
      <c r="B11" s="293" t="s">
        <v>64</v>
      </c>
      <c r="C11" s="293"/>
      <c r="D11" s="293"/>
      <c r="E11" s="293"/>
      <c r="F11" s="293"/>
      <c r="G11" s="293"/>
      <c r="H11" s="293"/>
      <c r="I11" s="293"/>
      <c r="J11" s="293"/>
      <c r="K11" s="293"/>
    </row>
    <row r="12" spans="2:11" ht="18" customHeight="1">
      <c r="B12" s="284" t="s">
        <v>20</v>
      </c>
      <c r="C12" s="285"/>
      <c r="D12" s="288" t="s">
        <v>68</v>
      </c>
      <c r="E12" s="289"/>
      <c r="F12" s="289"/>
      <c r="G12" s="289"/>
      <c r="H12" s="289"/>
      <c r="I12" s="289"/>
      <c r="J12" s="289"/>
      <c r="K12" s="290"/>
    </row>
    <row r="13" spans="2:11" s="2" customFormat="1" ht="15" customHeight="1">
      <c r="B13" s="196" t="s">
        <v>7</v>
      </c>
      <c r="C13" s="197" t="s">
        <v>74</v>
      </c>
      <c r="D13" s="294" t="s">
        <v>0</v>
      </c>
      <c r="E13" s="295"/>
      <c r="F13" s="198" t="s">
        <v>1</v>
      </c>
      <c r="G13" s="198" t="s">
        <v>2</v>
      </c>
      <c r="H13" s="199" t="s">
        <v>127</v>
      </c>
      <c r="I13" s="200" t="s">
        <v>59</v>
      </c>
      <c r="J13" s="198" t="s">
        <v>4</v>
      </c>
      <c r="K13" s="198" t="s">
        <v>3</v>
      </c>
    </row>
    <row r="14" spans="2:12" ht="28.5" customHeight="1">
      <c r="B14" s="20" t="s">
        <v>183</v>
      </c>
      <c r="C14" s="192">
        <v>44021</v>
      </c>
      <c r="D14" s="299" t="s">
        <v>128</v>
      </c>
      <c r="E14" s="300"/>
      <c r="F14" s="21" t="s">
        <v>66</v>
      </c>
      <c r="G14" s="68">
        <f>MEMORIAL!O13</f>
        <v>716.0459999999999</v>
      </c>
      <c r="H14" s="22">
        <v>1.96</v>
      </c>
      <c r="I14" s="68">
        <f aca="true" t="shared" si="0" ref="I14:I21">G14*H14</f>
        <v>1403.4501599999999</v>
      </c>
      <c r="J14" s="62">
        <f aca="true" t="shared" si="1" ref="J14:J21">IF($I$22=0,0,100*I14/$I$22)/100</f>
        <v>0.007899572186529508</v>
      </c>
      <c r="K14" s="230"/>
      <c r="L14" s="153"/>
    </row>
    <row r="15" spans="2:12" ht="24.75" customHeight="1">
      <c r="B15" s="20" t="s">
        <v>184</v>
      </c>
      <c r="C15" s="192">
        <v>42400</v>
      </c>
      <c r="D15" s="299" t="s">
        <v>70</v>
      </c>
      <c r="E15" s="300"/>
      <c r="F15" s="21" t="s">
        <v>22</v>
      </c>
      <c r="G15" s="68">
        <f>MEMORIAL!O15</f>
        <v>179.01149999999998</v>
      </c>
      <c r="H15" s="22">
        <v>256.02</v>
      </c>
      <c r="I15" s="68">
        <f t="shared" si="0"/>
        <v>45830.524229999995</v>
      </c>
      <c r="J15" s="62">
        <f t="shared" si="1"/>
        <v>0.2579653662238884</v>
      </c>
      <c r="K15" s="230"/>
      <c r="L15" s="153"/>
    </row>
    <row r="16" spans="2:12" ht="24.75" customHeight="1">
      <c r="B16" s="20" t="s">
        <v>185</v>
      </c>
      <c r="C16" s="192">
        <v>44200</v>
      </c>
      <c r="D16" s="299" t="s">
        <v>97</v>
      </c>
      <c r="E16" s="300"/>
      <c r="F16" s="21" t="s">
        <v>65</v>
      </c>
      <c r="G16" s="68">
        <f>MEMORIAL!O17</f>
        <v>3580.2299999999996</v>
      </c>
      <c r="H16" s="22">
        <v>0.36</v>
      </c>
      <c r="I16" s="68">
        <f t="shared" si="0"/>
        <v>1288.8827999999999</v>
      </c>
      <c r="J16" s="62">
        <f t="shared" si="1"/>
        <v>0.007254709150894447</v>
      </c>
      <c r="K16" s="230"/>
      <c r="L16" s="153"/>
    </row>
    <row r="17" spans="2:12" ht="24.75" customHeight="1">
      <c r="B17" s="20" t="s">
        <v>186</v>
      </c>
      <c r="C17" s="192">
        <v>44205</v>
      </c>
      <c r="D17" s="299" t="s">
        <v>72</v>
      </c>
      <c r="E17" s="300"/>
      <c r="F17" s="21" t="s">
        <v>22</v>
      </c>
      <c r="G17" s="68">
        <f>MEMORIAL!O19</f>
        <v>179.01149999999998</v>
      </c>
      <c r="H17" s="22">
        <v>191.17</v>
      </c>
      <c r="I17" s="68">
        <f t="shared" si="0"/>
        <v>34221.628455</v>
      </c>
      <c r="J17" s="62">
        <f t="shared" si="1"/>
        <v>0.1926226039411794</v>
      </c>
      <c r="K17" s="230"/>
      <c r="L17" s="153"/>
    </row>
    <row r="18" spans="2:12" ht="24.75" customHeight="1">
      <c r="B18" s="20" t="s">
        <v>187</v>
      </c>
      <c r="C18" s="192">
        <v>40485</v>
      </c>
      <c r="D18" s="299" t="s">
        <v>98</v>
      </c>
      <c r="E18" s="300"/>
      <c r="F18" s="21" t="s">
        <v>73</v>
      </c>
      <c r="G18" s="68">
        <f>MEMORIAL!O21</f>
        <v>4.654298999999999</v>
      </c>
      <c r="H18" s="233">
        <v>3063.18</v>
      </c>
      <c r="I18" s="68">
        <f t="shared" si="0"/>
        <v>14256.955610819996</v>
      </c>
      <c r="J18" s="62">
        <f t="shared" si="1"/>
        <v>0.08024784436079972</v>
      </c>
      <c r="K18" s="230"/>
      <c r="L18" s="153"/>
    </row>
    <row r="19" spans="2:12" ht="24.75" customHeight="1">
      <c r="B19" s="20" t="s">
        <v>188</v>
      </c>
      <c r="C19" s="192">
        <v>40505</v>
      </c>
      <c r="D19" s="299" t="s">
        <v>93</v>
      </c>
      <c r="E19" s="300"/>
      <c r="F19" s="21" t="s">
        <v>73</v>
      </c>
      <c r="G19" s="68">
        <f>MEMORIAL!O23</f>
        <v>23.629517999999997</v>
      </c>
      <c r="H19" s="233">
        <v>3351.15</v>
      </c>
      <c r="I19" s="68">
        <f t="shared" si="0"/>
        <v>79186.05924569999</v>
      </c>
      <c r="J19" s="62">
        <f t="shared" si="1"/>
        <v>0.4457130071353653</v>
      </c>
      <c r="K19" s="230"/>
      <c r="L19" s="153"/>
    </row>
    <row r="20" spans="2:12" ht="24.75" customHeight="1">
      <c r="B20" s="20" t="s">
        <v>189</v>
      </c>
      <c r="C20" s="192">
        <v>40440</v>
      </c>
      <c r="D20" s="299" t="s">
        <v>71</v>
      </c>
      <c r="E20" s="300"/>
      <c r="F20" s="21" t="s">
        <v>67</v>
      </c>
      <c r="G20" s="68">
        <f>MEMORIAL!O25</f>
        <v>823.4528999999999</v>
      </c>
      <c r="H20" s="22">
        <v>0.97</v>
      </c>
      <c r="I20" s="68">
        <f t="shared" si="0"/>
        <v>798.7493129999999</v>
      </c>
      <c r="J20" s="62">
        <f t="shared" si="1"/>
        <v>0.0044959044765681975</v>
      </c>
      <c r="K20" s="230"/>
      <c r="L20" s="153"/>
    </row>
    <row r="21" spans="2:12" ht="24.75" customHeight="1">
      <c r="B21" s="20" t="s">
        <v>190</v>
      </c>
      <c r="C21" s="191">
        <v>40530</v>
      </c>
      <c r="D21" s="296" t="s">
        <v>130</v>
      </c>
      <c r="E21" s="297"/>
      <c r="F21" s="162" t="s">
        <v>73</v>
      </c>
      <c r="G21" s="163">
        <f>MEMORIAL!O27</f>
        <v>4.654298999999999</v>
      </c>
      <c r="H21" s="232">
        <v>145.09</v>
      </c>
      <c r="I21" s="163">
        <f t="shared" si="0"/>
        <v>675.2922419099999</v>
      </c>
      <c r="J21" s="164">
        <f t="shared" si="1"/>
        <v>0.003801004099761827</v>
      </c>
      <c r="K21" s="231"/>
      <c r="L21" s="153"/>
    </row>
    <row r="22" spans="2:11" ht="21.75" customHeight="1" thickBot="1">
      <c r="B22" s="158"/>
      <c r="C22" s="298" t="s">
        <v>69</v>
      </c>
      <c r="D22" s="298"/>
      <c r="E22" s="298"/>
      <c r="F22" s="298"/>
      <c r="G22" s="298"/>
      <c r="H22" s="159" t="s">
        <v>61</v>
      </c>
      <c r="I22" s="160">
        <f>ROUND(SUM(I14:I21),2)</f>
        <v>177661.54</v>
      </c>
      <c r="J22" s="161">
        <f>SUM(J14:J21)</f>
        <v>1.0000000115749867</v>
      </c>
      <c r="K22" s="61">
        <f>IF($I$24=0,0,100*I22/$I$24)/100</f>
        <v>1</v>
      </c>
    </row>
    <row r="23" spans="2:11" ht="9.75" customHeight="1" thickBot="1">
      <c r="B23" s="301"/>
      <c r="C23" s="301"/>
      <c r="D23" s="301"/>
      <c r="E23" s="301"/>
      <c r="F23" s="301"/>
      <c r="G23" s="301"/>
      <c r="H23" s="301"/>
      <c r="I23" s="301"/>
      <c r="J23" s="301"/>
      <c r="K23" s="301"/>
    </row>
    <row r="24" spans="2:13" ht="21.75" customHeight="1" thickBot="1">
      <c r="B24" s="286" t="s">
        <v>179</v>
      </c>
      <c r="C24" s="287"/>
      <c r="D24" s="287"/>
      <c r="E24" s="287"/>
      <c r="F24" s="287"/>
      <c r="G24" s="287"/>
      <c r="H24" s="155" t="s">
        <v>62</v>
      </c>
      <c r="I24" s="291">
        <f>I22</f>
        <v>177661.54</v>
      </c>
      <c r="J24" s="292"/>
      <c r="K24" s="66">
        <f>SUM(K22)</f>
        <v>1</v>
      </c>
      <c r="L24" s="154"/>
      <c r="M24" s="146"/>
    </row>
    <row r="25" spans="2:11" ht="12" customHeight="1">
      <c r="B25" s="147"/>
      <c r="C25" s="140"/>
      <c r="D25" s="140"/>
      <c r="E25" s="140"/>
      <c r="F25" s="140"/>
      <c r="G25" s="140"/>
      <c r="H25" s="140"/>
      <c r="I25" s="145"/>
      <c r="J25" s="145"/>
      <c r="K25" s="145"/>
    </row>
    <row r="26" spans="2:8" ht="15.75" customHeight="1">
      <c r="B26" s="45" t="s">
        <v>182</v>
      </c>
      <c r="C26" s="45"/>
      <c r="D26" s="46"/>
      <c r="E26"/>
      <c r="F26" s="50"/>
      <c r="G26" s="50"/>
      <c r="H26" s="50"/>
    </row>
    <row r="27" spans="2:8" ht="15.75" customHeight="1">
      <c r="B27" s="48" t="s">
        <v>30</v>
      </c>
      <c r="C27" s="49"/>
      <c r="D27" s="58"/>
      <c r="E27" s="59"/>
      <c r="F27" s="25"/>
      <c r="G27" s="51"/>
      <c r="H27" s="51"/>
    </row>
    <row r="28" spans="2:12" ht="26.25" customHeight="1">
      <c r="B28" s="25"/>
      <c r="C28" s="25"/>
      <c r="D28" s="25"/>
      <c r="E28" s="25"/>
      <c r="F28"/>
      <c r="G28"/>
      <c r="H28"/>
      <c r="L28"/>
    </row>
    <row r="29" spans="2:12" ht="15.75" customHeight="1">
      <c r="B29" s="25"/>
      <c r="C29" s="25"/>
      <c r="D29" s="25"/>
      <c r="E29" s="25"/>
      <c r="F29"/>
      <c r="G29"/>
      <c r="H29"/>
      <c r="I29"/>
      <c r="J29"/>
      <c r="K29"/>
      <c r="L29"/>
    </row>
    <row r="30" spans="3:12" ht="15.75" customHeight="1">
      <c r="C30" s="3"/>
      <c r="F30"/>
      <c r="G30"/>
      <c r="H30"/>
      <c r="I30"/>
      <c r="J30"/>
      <c r="K30"/>
      <c r="L30"/>
    </row>
    <row r="31" spans="2:12" ht="15.75" customHeight="1">
      <c r="B31" s="52" t="s">
        <v>31</v>
      </c>
      <c r="C31" s="52"/>
      <c r="D31" s="52"/>
      <c r="E31" s="53"/>
      <c r="F31"/>
      <c r="G31"/>
      <c r="H31"/>
      <c r="I31"/>
      <c r="J31"/>
      <c r="K31"/>
      <c r="L31"/>
    </row>
    <row r="32" spans="2:12" ht="15.75" customHeight="1">
      <c r="B32" s="54" t="s">
        <v>32</v>
      </c>
      <c r="C32" s="55" t="s">
        <v>124</v>
      </c>
      <c r="E32" s="43"/>
      <c r="F32"/>
      <c r="G32"/>
      <c r="H32"/>
      <c r="I32"/>
      <c r="J32"/>
      <c r="K32"/>
      <c r="L32"/>
    </row>
    <row r="33" spans="2:12" ht="15.75" customHeight="1">
      <c r="B33" s="56" t="s">
        <v>33</v>
      </c>
      <c r="C33" s="55" t="s">
        <v>125</v>
      </c>
      <c r="E33" s="43"/>
      <c r="F33"/>
      <c r="G33"/>
      <c r="H33"/>
      <c r="I33"/>
      <c r="J33"/>
      <c r="K33"/>
      <c r="L33"/>
    </row>
    <row r="34" ht="15.75" customHeight="1"/>
    <row r="35" ht="15.75" customHeight="1"/>
    <row r="36" ht="15.75" customHeight="1"/>
  </sheetData>
  <sheetProtection/>
  <mergeCells count="32">
    <mergeCell ref="B23:K23"/>
    <mergeCell ref="D19:E19"/>
    <mergeCell ref="D18:E18"/>
    <mergeCell ref="D16:E16"/>
    <mergeCell ref="D17:E17"/>
    <mergeCell ref="D20:E20"/>
    <mergeCell ref="B12:C12"/>
    <mergeCell ref="B24:G24"/>
    <mergeCell ref="D12:K12"/>
    <mergeCell ref="I24:J24"/>
    <mergeCell ref="B11:K11"/>
    <mergeCell ref="D13:E13"/>
    <mergeCell ref="D21:E21"/>
    <mergeCell ref="C22:G22"/>
    <mergeCell ref="D14:E14"/>
    <mergeCell ref="D15:E15"/>
    <mergeCell ref="B1:K1"/>
    <mergeCell ref="B10:K10"/>
    <mergeCell ref="B7:C7"/>
    <mergeCell ref="B6:C6"/>
    <mergeCell ref="B9:K9"/>
    <mergeCell ref="B3:K3"/>
    <mergeCell ref="H6:I6"/>
    <mergeCell ref="B4:C4"/>
    <mergeCell ref="H4:I4"/>
    <mergeCell ref="D6:G6"/>
    <mergeCell ref="B2:K2"/>
    <mergeCell ref="D4:G4"/>
    <mergeCell ref="B5:C5"/>
    <mergeCell ref="B8:K8"/>
    <mergeCell ref="D5:G5"/>
    <mergeCell ref="H5:I5"/>
  </mergeCells>
  <printOptions/>
  <pageMargins left="0.7874015748031497" right="0.5905511811023623" top="0.7874015748031497" bottom="0.5905511811023623" header="0.31496062992125984" footer="0.31496062992125984"/>
  <pageSetup fitToHeight="0" fitToWidth="1" horizontalDpi="600" verticalDpi="600" orientation="portrait" paperSize="9" scale="66" r:id="rId1"/>
  <headerFooter>
    <oddFooter>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M46"/>
  <sheetViews>
    <sheetView zoomScalePageLayoutView="0" workbookViewId="0" topLeftCell="A1">
      <selection activeCell="D25" sqref="D25:N25"/>
    </sheetView>
  </sheetViews>
  <sheetFormatPr defaultColWidth="9.140625" defaultRowHeight="15"/>
  <cols>
    <col min="1" max="1" width="12.28125" style="3" customWidth="1"/>
    <col min="2" max="2" width="6.7109375" style="3" customWidth="1"/>
    <col min="3" max="3" width="7.8515625" style="1" customWidth="1"/>
    <col min="4" max="5" width="8.7109375" style="3" customWidth="1"/>
    <col min="6" max="6" width="12.57421875" style="3" customWidth="1"/>
    <col min="7" max="7" width="11.8515625" style="3" customWidth="1"/>
    <col min="8" max="8" width="9.8515625" style="3" customWidth="1"/>
    <col min="9" max="9" width="9.00390625" style="3" customWidth="1"/>
    <col min="10" max="10" width="10.7109375" style="3" customWidth="1"/>
    <col min="11" max="11" width="8.421875" style="3" customWidth="1"/>
    <col min="12" max="12" width="2.140625" style="3" customWidth="1"/>
    <col min="13" max="13" width="4.00390625" style="3" customWidth="1"/>
    <col min="14" max="14" width="8.7109375" style="3" customWidth="1"/>
    <col min="15" max="15" width="11.00390625" style="3" customWidth="1"/>
    <col min="16" max="16" width="6.7109375" style="3" customWidth="1"/>
    <col min="17" max="17" width="9.140625" style="3" customWidth="1"/>
    <col min="18" max="18" width="11.57421875" style="3" customWidth="1"/>
    <col min="19" max="39" width="9.140625" style="3" customWidth="1"/>
    <col min="40" max="16384" width="9.140625" style="3" customWidth="1"/>
  </cols>
  <sheetData>
    <row r="1" spans="2:16" ht="15.75" customHeight="1">
      <c r="B1" s="302" t="str">
        <f>ORÇAMENTO!B1</f>
        <v>PREFEITURA MUNICIPAL DE FAINA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2:16" ht="15.75" customHeight="1">
      <c r="B2" s="304" t="str">
        <f>ORÇAMENTO!B2</f>
        <v>Rua Pereira Galvão, 237 - Setor Central Faina - GO 76.740-000 - CNPJ 25.141.318/0001-13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5" ht="7.5" customHeight="1" thickBo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2:16" ht="15.75" customHeight="1">
      <c r="B4" s="306" t="s">
        <v>23</v>
      </c>
      <c r="C4" s="307"/>
      <c r="D4" s="15" t="str">
        <f>ORÇAMENTO!D4</f>
        <v>PREFEITURA MUNICIPAL DE FAINA</v>
      </c>
      <c r="E4" s="16"/>
      <c r="F4" s="16"/>
      <c r="G4" s="16"/>
      <c r="H4" s="16"/>
      <c r="I4" s="16"/>
      <c r="J4" s="16"/>
      <c r="K4" s="16"/>
      <c r="L4" s="16"/>
      <c r="M4" s="128"/>
      <c r="N4" s="124" t="str">
        <f>ORÇAMENTO!H4</f>
        <v>ÁREA DA INTERVENSÃO:</v>
      </c>
      <c r="O4" s="235">
        <f>ORÇAMENTO!J4</f>
        <v>3580.2299999999996</v>
      </c>
      <c r="P4" s="4" t="str">
        <f>ORÇAMENTO!K4</f>
        <v>m2</v>
      </c>
    </row>
    <row r="5" spans="2:16" ht="15.75" customHeight="1">
      <c r="B5" s="308" t="s">
        <v>24</v>
      </c>
      <c r="C5" s="309"/>
      <c r="D5" s="10" t="str">
        <f>ORÇAMENTO!D5</f>
        <v>TAPA BURACO DE VIAS URBANAS COM PMF</v>
      </c>
      <c r="E5" s="11"/>
      <c r="F5" s="11"/>
      <c r="G5" s="11"/>
      <c r="H5" s="11"/>
      <c r="I5" s="11"/>
      <c r="J5" s="11"/>
      <c r="K5" s="11"/>
      <c r="L5" s="11"/>
      <c r="M5" s="129"/>
      <c r="N5" s="123" t="str">
        <f>ORÇAMENTO!H5</f>
        <v>DURAÇÃO DA OBRA:</v>
      </c>
      <c r="O5" s="6">
        <f>ORÇAMENTO!J5</f>
        <v>60</v>
      </c>
      <c r="P5" s="5" t="str">
        <f>ORÇAMENTO!K5</f>
        <v>dias</v>
      </c>
    </row>
    <row r="6" spans="2:16" ht="15.75" customHeight="1">
      <c r="B6" s="308" t="s">
        <v>25</v>
      </c>
      <c r="C6" s="309"/>
      <c r="D6" s="10" t="str">
        <f>ORÇAMENTO!D6</f>
        <v>DIVERSAS RUAS DO PERÍMETRO URBANO DO MUNICIPIO DE FAINA-GO</v>
      </c>
      <c r="E6" s="11"/>
      <c r="F6" s="11"/>
      <c r="G6" s="11"/>
      <c r="H6" s="11"/>
      <c r="I6" s="11"/>
      <c r="J6" s="11"/>
      <c r="K6" s="11"/>
      <c r="L6" s="11"/>
      <c r="M6" s="130"/>
      <c r="N6" s="131" t="str">
        <f>ORÇAMENTO!H6</f>
        <v>DATA.:</v>
      </c>
      <c r="O6" s="125" t="str">
        <f>ORÇAMENTO!J6</f>
        <v>MARÇO</v>
      </c>
      <c r="P6" s="126" t="s">
        <v>132</v>
      </c>
    </row>
    <row r="7" spans="2:16" ht="15.75" customHeight="1" thickBot="1">
      <c r="B7" s="310" t="s">
        <v>26</v>
      </c>
      <c r="C7" s="311"/>
      <c r="D7" s="13" t="str">
        <f>ORÇAMENTO!D7</f>
        <v>TABELA DA AGETOP MAR/18</v>
      </c>
      <c r="E7" s="14"/>
      <c r="F7" s="14"/>
      <c r="G7" s="14"/>
      <c r="H7" s="14"/>
      <c r="I7" s="14"/>
      <c r="J7" s="14"/>
      <c r="K7" s="14"/>
      <c r="L7" s="14"/>
      <c r="M7" s="127"/>
      <c r="N7" s="151" t="str">
        <f>ORÇAMENTO!I7</f>
        <v>BDI.:</v>
      </c>
      <c r="O7" s="152">
        <f>ORÇAMENTO!J7</f>
        <v>26.24</v>
      </c>
      <c r="P7" s="144" t="str">
        <f>ORÇAMENTO!K7</f>
        <v>%</v>
      </c>
    </row>
    <row r="8" spans="2:15" ht="7.5" customHeight="1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</row>
    <row r="9" spans="2:16" ht="18" customHeight="1">
      <c r="B9" s="278" t="s">
        <v>18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</row>
    <row r="10" spans="2:15" ht="7.5" customHeight="1" thickBot="1"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</row>
    <row r="11" spans="2:16" ht="18" customHeight="1">
      <c r="B11" s="284" t="str">
        <f>ORÇAMENTO!B12</f>
        <v>1.0</v>
      </c>
      <c r="C11" s="312"/>
      <c r="D11" s="289" t="str">
        <f>ORÇAMENTO!D12</f>
        <v>TAPA BURACO COM PMF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/>
    </row>
    <row r="12" spans="2:16" s="2" customFormat="1" ht="15" customHeight="1">
      <c r="B12" s="166" t="s">
        <v>7</v>
      </c>
      <c r="C12" s="166" t="s">
        <v>74</v>
      </c>
      <c r="D12" s="313" t="s">
        <v>8</v>
      </c>
      <c r="E12" s="314"/>
      <c r="F12" s="314"/>
      <c r="G12" s="314"/>
      <c r="H12" s="314"/>
      <c r="I12" s="314"/>
      <c r="J12" s="314"/>
      <c r="K12" s="314"/>
      <c r="L12" s="314"/>
      <c r="M12" s="314"/>
      <c r="N12" s="315"/>
      <c r="O12" s="165" t="s">
        <v>2</v>
      </c>
      <c r="P12" s="157" t="s">
        <v>1</v>
      </c>
    </row>
    <row r="13" spans="2:39" ht="19.5" customHeight="1">
      <c r="B13" s="316" t="str">
        <f>ORÇAMENTO!B14</f>
        <v>1.1</v>
      </c>
      <c r="C13" s="316">
        <f>ORÇAMENTO!C14</f>
        <v>44021</v>
      </c>
      <c r="D13" s="318" t="str">
        <f>ORÇAMENTO!D14</f>
        <v>TRANSPORTE DE MAT. DE 1º CAT.-À CAMINHÃO (PAV.URB.) - BOTA FORA</v>
      </c>
      <c r="E13" s="319"/>
      <c r="F13" s="319"/>
      <c r="G13" s="319"/>
      <c r="H13" s="319"/>
      <c r="I13" s="319"/>
      <c r="J13" s="319"/>
      <c r="K13" s="319"/>
      <c r="L13" s="319"/>
      <c r="M13" s="319"/>
      <c r="N13" s="320"/>
      <c r="O13" s="321">
        <f>F14*H14*J14</f>
        <v>716.0459999999999</v>
      </c>
      <c r="P13" s="323" t="str">
        <f>ORÇAMENTO!F14</f>
        <v>m3km</v>
      </c>
      <c r="R13" s="23"/>
      <c r="S13" s="24"/>
      <c r="T13" s="25"/>
      <c r="U13" s="25"/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2:39" ht="19.5" customHeight="1">
      <c r="B14" s="317"/>
      <c r="C14" s="317"/>
      <c r="D14" s="67" t="s">
        <v>86</v>
      </c>
      <c r="E14" s="178" t="s">
        <v>35</v>
      </c>
      <c r="F14" s="180">
        <f>RESUMO!J37</f>
        <v>3580.2299999999996</v>
      </c>
      <c r="G14" s="181" t="s">
        <v>129</v>
      </c>
      <c r="H14" s="190">
        <v>0.05</v>
      </c>
      <c r="I14" s="183" t="s">
        <v>129</v>
      </c>
      <c r="J14" s="228">
        <v>4</v>
      </c>
      <c r="K14" s="117"/>
      <c r="L14" s="63"/>
      <c r="M14" s="63"/>
      <c r="N14" s="64"/>
      <c r="O14" s="322"/>
      <c r="P14" s="323"/>
      <c r="R14" s="27"/>
      <c r="S14" s="37"/>
      <c r="T14" s="29"/>
      <c r="U14" s="28"/>
      <c r="V14" s="29"/>
      <c r="W14" s="28"/>
      <c r="X14" s="29"/>
      <c r="Y14" s="38"/>
      <c r="Z14" s="29"/>
      <c r="AA14" s="41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2:39" ht="19.5" customHeight="1">
      <c r="B15" s="316" t="str">
        <f>ORÇAMENTO!B15</f>
        <v>1.2</v>
      </c>
      <c r="C15" s="316">
        <f>ORÇAMENTO!C15</f>
        <v>42400</v>
      </c>
      <c r="D15" s="318" t="str">
        <f>ORÇAMENTO!D15</f>
        <v>TAPA BURACO (EXCETO FORN. E TRANSP. MAT.)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20"/>
      <c r="O15" s="321">
        <f>G16*J16</f>
        <v>179.01149999999998</v>
      </c>
      <c r="P15" s="323" t="str">
        <f>ORÇAMENTO!F15</f>
        <v>m3</v>
      </c>
      <c r="R15" s="23"/>
      <c r="S15" s="24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2:39" ht="19.5" customHeight="1">
      <c r="B16" s="317"/>
      <c r="C16" s="317"/>
      <c r="D16" s="67" t="s">
        <v>86</v>
      </c>
      <c r="E16" s="118"/>
      <c r="F16" s="178" t="s">
        <v>35</v>
      </c>
      <c r="G16" s="180">
        <f>RESUMO!J37</f>
        <v>3580.2299999999996</v>
      </c>
      <c r="H16" s="177"/>
      <c r="I16" s="116" t="s">
        <v>91</v>
      </c>
      <c r="J16" s="190">
        <v>0.05</v>
      </c>
      <c r="K16" s="117"/>
      <c r="L16" s="63"/>
      <c r="M16" s="63"/>
      <c r="N16" s="64"/>
      <c r="O16" s="322"/>
      <c r="P16" s="323"/>
      <c r="R16" s="27"/>
      <c r="S16" s="37"/>
      <c r="T16" s="29"/>
      <c r="U16" s="28"/>
      <c r="V16" s="29"/>
      <c r="W16" s="28"/>
      <c r="X16" s="29"/>
      <c r="Y16" s="38"/>
      <c r="Z16" s="29"/>
      <c r="AA16" s="41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ht="19.5" customHeight="1">
      <c r="B17" s="316" t="str">
        <f>ORÇAMENTO!B16</f>
        <v>1.3</v>
      </c>
      <c r="C17" s="316">
        <f>ORÇAMENTO!C16</f>
        <v>44200</v>
      </c>
      <c r="D17" s="318" t="str">
        <f>ORÇAMENTO!D16</f>
        <v>IMPRIMAÇÃO (PAV.URB.)</v>
      </c>
      <c r="E17" s="319"/>
      <c r="F17" s="319"/>
      <c r="G17" s="319"/>
      <c r="H17" s="319"/>
      <c r="I17" s="319"/>
      <c r="J17" s="319"/>
      <c r="K17" s="319"/>
      <c r="L17" s="319"/>
      <c r="M17" s="319"/>
      <c r="N17" s="320"/>
      <c r="O17" s="321">
        <f>G18</f>
        <v>3580.2299999999996</v>
      </c>
      <c r="P17" s="323" t="str">
        <f>ORÇAMENTO!F16</f>
        <v>M2</v>
      </c>
      <c r="R17" s="23"/>
      <c r="S17" s="24"/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19.5" customHeight="1">
      <c r="B18" s="317"/>
      <c r="C18" s="317"/>
      <c r="D18" s="67" t="s">
        <v>87</v>
      </c>
      <c r="E18" s="118"/>
      <c r="F18" s="178" t="s">
        <v>35</v>
      </c>
      <c r="G18" s="180">
        <f>G16</f>
        <v>3580.2299999999996</v>
      </c>
      <c r="H18" s="177"/>
      <c r="I18" s="116" t="s">
        <v>53</v>
      </c>
      <c r="K18" s="179"/>
      <c r="L18" s="63"/>
      <c r="M18" s="63"/>
      <c r="N18" s="64"/>
      <c r="O18" s="322"/>
      <c r="P18" s="323"/>
      <c r="R18" s="27"/>
      <c r="S18" s="37"/>
      <c r="T18" s="29"/>
      <c r="U18" s="28"/>
      <c r="V18" s="29"/>
      <c r="W18" s="28"/>
      <c r="X18" s="29"/>
      <c r="Y18" s="38"/>
      <c r="Z18" s="29"/>
      <c r="AA18" s="41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2:39" ht="19.5" customHeight="1">
      <c r="B19" s="316" t="str">
        <f>ORÇAMENTO!B17</f>
        <v>1.4</v>
      </c>
      <c r="C19" s="316">
        <f>ORÇAMENTO!C17</f>
        <v>44205</v>
      </c>
      <c r="D19" s="318" t="str">
        <f>ORÇAMENTO!D17</f>
        <v>PRÉ MISTURADO À FRIO-PMF (BC) (PAV.URB.)</v>
      </c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321">
        <f>(G20*J20)</f>
        <v>179.01149999999998</v>
      </c>
      <c r="P19" s="323" t="str">
        <f>ORÇAMENTO!F17</f>
        <v>m3</v>
      </c>
      <c r="R19" s="23"/>
      <c r="S19" s="24"/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2:39" ht="19.5" customHeight="1">
      <c r="B20" s="317"/>
      <c r="C20" s="317"/>
      <c r="D20" s="67" t="s">
        <v>86</v>
      </c>
      <c r="E20" s="118"/>
      <c r="F20" s="178" t="s">
        <v>35</v>
      </c>
      <c r="G20" s="180">
        <f>G18</f>
        <v>3580.2299999999996</v>
      </c>
      <c r="H20" s="177"/>
      <c r="I20" s="116" t="s">
        <v>91</v>
      </c>
      <c r="J20" s="190">
        <v>0.05</v>
      </c>
      <c r="K20" s="117"/>
      <c r="L20" s="63"/>
      <c r="M20" s="63"/>
      <c r="N20" s="64"/>
      <c r="O20" s="322"/>
      <c r="P20" s="323"/>
      <c r="R20" s="27"/>
      <c r="S20" s="37"/>
      <c r="T20" s="29"/>
      <c r="U20" s="28"/>
      <c r="V20" s="29"/>
      <c r="W20" s="28"/>
      <c r="X20" s="29"/>
      <c r="Y20" s="38"/>
      <c r="Z20" s="29"/>
      <c r="AA20" s="41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2:39" ht="19.5" customHeight="1">
      <c r="B21" s="316" t="str">
        <f>ORÇAMENTO!B18</f>
        <v>1.5</v>
      </c>
      <c r="C21" s="316">
        <f>ORÇAMENTO!C18</f>
        <v>40485</v>
      </c>
      <c r="D21" s="318" t="str">
        <f>ORÇAMENTO!D18</f>
        <v>FORNECIMENTO DE EMULSÃO ASFÁLTICA PARA IMPRIMAÇÃO - EAI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20"/>
      <c r="O21" s="321">
        <f>H22*J22</f>
        <v>4.654298999999999</v>
      </c>
      <c r="P21" s="323" t="str">
        <f>ORÇAMENTO!F18</f>
        <v>T</v>
      </c>
      <c r="R21" s="27"/>
      <c r="S21" s="37"/>
      <c r="T21" s="29"/>
      <c r="U21" s="28"/>
      <c r="V21" s="29"/>
      <c r="W21" s="28"/>
      <c r="X21" s="29"/>
      <c r="Y21" s="38"/>
      <c r="Z21" s="29"/>
      <c r="AA21" s="41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2:39" ht="19.5" customHeight="1">
      <c r="B22" s="317"/>
      <c r="C22" s="317"/>
      <c r="D22" s="67" t="s">
        <v>89</v>
      </c>
      <c r="E22" s="118"/>
      <c r="F22" s="178"/>
      <c r="G22" s="201" t="s">
        <v>121</v>
      </c>
      <c r="H22" s="202">
        <f>1.3/1000</f>
        <v>0.0013</v>
      </c>
      <c r="I22" s="203" t="s">
        <v>92</v>
      </c>
      <c r="J22" s="205">
        <f>O17</f>
        <v>3580.2299999999996</v>
      </c>
      <c r="K22" s="204"/>
      <c r="L22" s="63"/>
      <c r="M22" s="63"/>
      <c r="N22" s="64"/>
      <c r="O22" s="322"/>
      <c r="P22" s="323"/>
      <c r="R22" s="27"/>
      <c r="S22" s="37"/>
      <c r="T22" s="29"/>
      <c r="U22" s="28"/>
      <c r="V22" s="29"/>
      <c r="W22" s="28"/>
      <c r="X22" s="29"/>
      <c r="Y22" s="38"/>
      <c r="Z22" s="29"/>
      <c r="AA22" s="41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2:39" ht="19.5" customHeight="1">
      <c r="B23" s="316" t="str">
        <f>ORÇAMENTO!B19</f>
        <v>1.6</v>
      </c>
      <c r="C23" s="316">
        <f>ORÇAMENTO!C19</f>
        <v>40505</v>
      </c>
      <c r="D23" s="318" t="str">
        <f>ORÇAMENTO!D19</f>
        <v>FORNECIMENTO DE EMULSÃO RM-1C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20"/>
      <c r="O23" s="321">
        <f>H24*J24</f>
        <v>23.629517999999997</v>
      </c>
      <c r="P23" s="323" t="str">
        <f>ORÇAMENTO!F19</f>
        <v>T</v>
      </c>
      <c r="R23" s="27"/>
      <c r="S23" s="37"/>
      <c r="T23" s="29"/>
      <c r="U23" s="28"/>
      <c r="V23" s="29"/>
      <c r="W23" s="28"/>
      <c r="X23" s="29"/>
      <c r="Y23" s="38"/>
      <c r="Z23" s="29"/>
      <c r="AA23" s="41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2:39" ht="19.5" customHeight="1">
      <c r="B24" s="317"/>
      <c r="C24" s="317"/>
      <c r="D24" s="67" t="s">
        <v>89</v>
      </c>
      <c r="E24" s="118"/>
      <c r="F24" s="178"/>
      <c r="G24" s="187" t="s">
        <v>95</v>
      </c>
      <c r="H24" s="188">
        <v>0.132</v>
      </c>
      <c r="I24" s="189" t="s">
        <v>94</v>
      </c>
      <c r="J24" s="181">
        <f>O19</f>
        <v>179.01149999999998</v>
      </c>
      <c r="K24" s="117"/>
      <c r="L24" s="63"/>
      <c r="M24" s="63"/>
      <c r="N24" s="64"/>
      <c r="O24" s="322"/>
      <c r="P24" s="323"/>
      <c r="R24" s="27"/>
      <c r="S24" s="37"/>
      <c r="T24" s="29"/>
      <c r="U24" s="28"/>
      <c r="V24" s="29"/>
      <c r="W24" s="28"/>
      <c r="X24" s="29"/>
      <c r="Y24" s="38"/>
      <c r="Z24" s="29"/>
      <c r="AA24" s="41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2:39" ht="19.5" customHeight="1">
      <c r="B25" s="316" t="str">
        <f>ORÇAMENTO!B20</f>
        <v>1.7</v>
      </c>
      <c r="C25" s="316">
        <f>ORÇAMENTO!C20</f>
        <v>40440</v>
      </c>
      <c r="D25" s="318" t="str">
        <f>ORÇAMENTO!D20</f>
        <v>TRANSPORTE LOCAL DE MASSA ASFÁLTICA</v>
      </c>
      <c r="E25" s="319"/>
      <c r="F25" s="319"/>
      <c r="G25" s="319"/>
      <c r="H25" s="319"/>
      <c r="I25" s="319"/>
      <c r="J25" s="319"/>
      <c r="K25" s="319"/>
      <c r="L25" s="319"/>
      <c r="M25" s="319"/>
      <c r="N25" s="320"/>
      <c r="O25" s="321">
        <f>(G26*I26)*K26</f>
        <v>823.4528999999999</v>
      </c>
      <c r="P25" s="323" t="str">
        <f>ORÇAMENTO!F20</f>
        <v>TKM</v>
      </c>
      <c r="R25" s="23"/>
      <c r="S25" s="24"/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2:39" ht="19.5" customHeight="1">
      <c r="B26" s="317"/>
      <c r="C26" s="317"/>
      <c r="D26" s="67" t="s">
        <v>88</v>
      </c>
      <c r="E26" s="118"/>
      <c r="F26" s="185" t="s">
        <v>35</v>
      </c>
      <c r="G26" s="181">
        <f>O19</f>
        <v>179.01149999999998</v>
      </c>
      <c r="H26" s="182" t="s">
        <v>29</v>
      </c>
      <c r="I26" s="184">
        <v>2.3</v>
      </c>
      <c r="J26" s="116" t="s">
        <v>91</v>
      </c>
      <c r="K26" s="183">
        <v>2</v>
      </c>
      <c r="L26" s="63"/>
      <c r="M26" s="63"/>
      <c r="N26" s="64"/>
      <c r="O26" s="322"/>
      <c r="P26" s="323"/>
      <c r="R26" s="27"/>
      <c r="S26" s="37"/>
      <c r="T26" s="29"/>
      <c r="U26" s="28"/>
      <c r="V26" s="29"/>
      <c r="W26" s="28"/>
      <c r="X26" s="29"/>
      <c r="Y26" s="38"/>
      <c r="Z26" s="29"/>
      <c r="AA26" s="41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2:39" ht="19.5" customHeight="1">
      <c r="B27" s="316" t="str">
        <f>ORÇAMENTO!B21</f>
        <v>1.8</v>
      </c>
      <c r="C27" s="316">
        <f>ORÇAMENTO!C21</f>
        <v>40530</v>
      </c>
      <c r="D27" s="318" t="str">
        <f>ORÇAMENTO!D21</f>
        <v>TRANSPORTE COMERCIAL DA MATERIAL BETUMINOSO</v>
      </c>
      <c r="E27" s="319"/>
      <c r="F27" s="319"/>
      <c r="G27" s="319"/>
      <c r="H27" s="319"/>
      <c r="I27" s="319"/>
      <c r="J27" s="319"/>
      <c r="K27" s="319"/>
      <c r="L27" s="319"/>
      <c r="M27" s="319"/>
      <c r="N27" s="320"/>
      <c r="O27" s="321">
        <f>G28</f>
        <v>4.654298999999999</v>
      </c>
      <c r="P27" s="323" t="str">
        <f>ORÇAMENTO!F21</f>
        <v>T</v>
      </c>
      <c r="R27" s="23"/>
      <c r="S27" s="24"/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2:39" ht="19.5" customHeight="1">
      <c r="B28" s="317"/>
      <c r="C28" s="317"/>
      <c r="D28" s="67" t="s">
        <v>131</v>
      </c>
      <c r="E28" s="118"/>
      <c r="F28" s="185" t="s">
        <v>35</v>
      </c>
      <c r="G28" s="225">
        <f>O21</f>
        <v>4.654298999999999</v>
      </c>
      <c r="H28" s="229" t="s">
        <v>53</v>
      </c>
      <c r="I28" s="184"/>
      <c r="J28" s="116"/>
      <c r="K28" s="186"/>
      <c r="L28" s="63"/>
      <c r="M28" s="63"/>
      <c r="N28" s="64"/>
      <c r="O28" s="322"/>
      <c r="P28" s="323"/>
      <c r="R28" s="27"/>
      <c r="S28" s="37"/>
      <c r="T28" s="29"/>
      <c r="U28" s="28"/>
      <c r="V28" s="29"/>
      <c r="W28" s="28"/>
      <c r="X28" s="29"/>
      <c r="Y28" s="38"/>
      <c r="Z28" s="29"/>
      <c r="AA28" s="41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2:39" ht="15.75" customHeight="1">
      <c r="B29" s="119"/>
      <c r="C29" s="120"/>
      <c r="D29" s="6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21"/>
      <c r="P29" s="122"/>
      <c r="R29" s="27"/>
      <c r="S29" s="39"/>
      <c r="T29" s="32"/>
      <c r="U29" s="28"/>
      <c r="V29" s="29"/>
      <c r="W29" s="35"/>
      <c r="X29" s="29"/>
      <c r="Y29" s="28"/>
      <c r="Z29" s="29"/>
      <c r="AA29" s="36"/>
      <c r="AB29" s="29"/>
      <c r="AC29" s="28"/>
      <c r="AD29" s="29"/>
      <c r="AE29" s="36"/>
      <c r="AF29" s="29"/>
      <c r="AG29" s="40"/>
      <c r="AH29" s="44"/>
      <c r="AI29" s="33"/>
      <c r="AJ29" s="44"/>
      <c r="AK29" s="33"/>
      <c r="AL29" s="44"/>
      <c r="AM29" s="41"/>
    </row>
    <row r="30" spans="2:39" ht="15.75" customHeight="1">
      <c r="B30" s="119"/>
      <c r="C30" s="120"/>
      <c r="D30" s="6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21"/>
      <c r="P30" s="122"/>
      <c r="R30" s="27"/>
      <c r="S30" s="39"/>
      <c r="T30" s="32"/>
      <c r="U30" s="28"/>
      <c r="V30" s="29"/>
      <c r="W30" s="35"/>
      <c r="X30" s="29"/>
      <c r="Y30" s="28"/>
      <c r="Z30" s="29"/>
      <c r="AA30" s="36"/>
      <c r="AB30" s="29"/>
      <c r="AC30" s="28"/>
      <c r="AD30" s="29"/>
      <c r="AE30" s="36"/>
      <c r="AF30" s="29"/>
      <c r="AG30" s="40"/>
      <c r="AH30" s="44"/>
      <c r="AI30" s="33"/>
      <c r="AJ30" s="44"/>
      <c r="AK30" s="33"/>
      <c r="AL30" s="44"/>
      <c r="AM30" s="41"/>
    </row>
    <row r="31" spans="3:16" ht="16.5" customHeight="1">
      <c r="C31" s="3"/>
      <c r="N31"/>
      <c r="O31"/>
      <c r="P31" s="47"/>
    </row>
    <row r="32" spans="2:16" ht="16.5" customHeight="1">
      <c r="B32" s="46" t="str">
        <f>ORÇAMENTO!B26</f>
        <v>FAINA /GO, 22 DE MARÇO DE 2021</v>
      </c>
      <c r="C32" s="46"/>
      <c r="D32" s="46"/>
      <c r="E32"/>
      <c r="F32"/>
      <c r="G32"/>
      <c r="H32"/>
      <c r="O32"/>
      <c r="P32" s="49"/>
    </row>
    <row r="33" spans="2:16" ht="16.5" customHeight="1">
      <c r="B33" s="60" t="s">
        <v>30</v>
      </c>
      <c r="C33" s="58"/>
      <c r="D33" s="58"/>
      <c r="E33" s="59"/>
      <c r="F33" s="59"/>
      <c r="G33"/>
      <c r="H33"/>
      <c r="J33" s="52" t="s">
        <v>31</v>
      </c>
      <c r="K33" s="52"/>
      <c r="L33" s="52"/>
      <c r="M33" s="53"/>
      <c r="N33" s="53"/>
      <c r="O33" s="43"/>
      <c r="P33" s="49"/>
    </row>
    <row r="34" spans="2:17" ht="16.5" customHeight="1">
      <c r="B34" s="48"/>
      <c r="C34" s="49"/>
      <c r="D34" s="49"/>
      <c r="E34" s="42"/>
      <c r="F34" s="42"/>
      <c r="G34" s="42"/>
      <c r="H34" s="42"/>
      <c r="J34" s="54" t="s">
        <v>32</v>
      </c>
      <c r="K34" s="55" t="str">
        <f>ORÇAMENTO!C32</f>
        <v>HELMAR DE BARROS CACCIARI</v>
      </c>
      <c r="L34" s="54"/>
      <c r="M34" s="43"/>
      <c r="N34" s="43"/>
      <c r="O34" s="43"/>
      <c r="P34"/>
      <c r="Q34"/>
    </row>
    <row r="35" spans="2:17" ht="15">
      <c r="B35" s="25"/>
      <c r="C35" s="25"/>
      <c r="D35" s="25"/>
      <c r="E35" s="25"/>
      <c r="F35" s="25"/>
      <c r="G35" s="25"/>
      <c r="H35" s="25"/>
      <c r="I35" s="25"/>
      <c r="J35" s="56" t="s">
        <v>33</v>
      </c>
      <c r="K35" s="55" t="str">
        <f>ORÇAMENTO!C33</f>
        <v>5.813/D-GO</v>
      </c>
      <c r="L35" s="57"/>
      <c r="M35" s="43"/>
      <c r="N35" s="43"/>
      <c r="O35"/>
      <c r="P35"/>
      <c r="Q35"/>
    </row>
    <row r="36" spans="10:17" ht="16.5" customHeight="1">
      <c r="J36"/>
      <c r="K36"/>
      <c r="L36"/>
      <c r="M36"/>
      <c r="N36"/>
      <c r="O36"/>
      <c r="P36"/>
      <c r="Q36"/>
    </row>
    <row r="37" spans="10:17" ht="16.5" customHeight="1">
      <c r="J37"/>
      <c r="K37"/>
      <c r="L37"/>
      <c r="M37"/>
      <c r="N37"/>
      <c r="O37"/>
      <c r="P37"/>
      <c r="Q37"/>
    </row>
    <row r="38" spans="10:17" ht="16.5" customHeight="1">
      <c r="J38"/>
      <c r="K38"/>
      <c r="L38"/>
      <c r="M38"/>
      <c r="N38"/>
      <c r="O38"/>
      <c r="P38"/>
      <c r="Q38"/>
    </row>
    <row r="39" spans="3:30" ht="15">
      <c r="C39" s="3"/>
      <c r="D39" s="23"/>
      <c r="E39" s="24"/>
      <c r="F39" s="24"/>
      <c r="G39" s="24"/>
      <c r="H39" s="24"/>
      <c r="I39" s="24"/>
      <c r="J39"/>
      <c r="K39"/>
      <c r="L39"/>
      <c r="M39"/>
      <c r="N39"/>
      <c r="O39"/>
      <c r="P39"/>
      <c r="Q39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3:30" ht="15">
      <c r="C40" s="3"/>
      <c r="D40" s="27"/>
      <c r="E40" s="28"/>
      <c r="F40" s="28"/>
      <c r="G40" s="28"/>
      <c r="H40" s="28"/>
      <c r="I40" s="28"/>
      <c r="J40"/>
      <c r="K40"/>
      <c r="L40"/>
      <c r="M40"/>
      <c r="N40"/>
      <c r="O40"/>
      <c r="P40"/>
      <c r="Q40"/>
      <c r="R40" s="3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3:30" ht="12.75">
      <c r="C41" s="3"/>
      <c r="D41" s="23"/>
      <c r="E41" s="24"/>
      <c r="F41" s="24"/>
      <c r="G41" s="24"/>
      <c r="H41" s="24"/>
      <c r="I41" s="24"/>
      <c r="J41" s="24"/>
      <c r="K41" s="25"/>
      <c r="L41" s="25"/>
      <c r="M41" s="25"/>
      <c r="N41" s="25"/>
      <c r="O41" s="25"/>
      <c r="P41" s="25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3:30" ht="12.75">
      <c r="C42" s="3"/>
      <c r="D42" s="27"/>
      <c r="E42" s="28"/>
      <c r="F42" s="28"/>
      <c r="G42" s="28"/>
      <c r="H42" s="28"/>
      <c r="I42" s="28"/>
      <c r="J42" s="28"/>
      <c r="K42" s="29"/>
      <c r="L42" s="28"/>
      <c r="M42" s="29"/>
      <c r="N42" s="28"/>
      <c r="O42" s="29"/>
      <c r="P42" s="30"/>
      <c r="Q42" s="25"/>
      <c r="R42" s="25"/>
      <c r="S42" s="26"/>
      <c r="T42" s="25"/>
      <c r="U42" s="25"/>
      <c r="V42" s="25"/>
      <c r="W42" s="25"/>
      <c r="X42" s="26"/>
      <c r="Y42" s="26"/>
      <c r="Z42" s="26"/>
      <c r="AA42" s="26"/>
      <c r="AB42" s="26"/>
      <c r="AC42" s="26"/>
      <c r="AD42" s="26"/>
    </row>
    <row r="43" spans="3:30" ht="12.75">
      <c r="C43" s="3"/>
      <c r="D43" s="23"/>
      <c r="E43" s="24"/>
      <c r="F43" s="24"/>
      <c r="G43" s="24"/>
      <c r="H43" s="24"/>
      <c r="I43" s="24"/>
      <c r="J43" s="24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26"/>
      <c r="Z43" s="26"/>
      <c r="AA43" s="26"/>
      <c r="AB43" s="26"/>
      <c r="AC43" s="26"/>
      <c r="AD43" s="26"/>
    </row>
    <row r="44" spans="3:30" ht="12.75">
      <c r="C44" s="3"/>
      <c r="D44" s="27"/>
      <c r="E44" s="28"/>
      <c r="F44" s="28"/>
      <c r="G44" s="28"/>
      <c r="H44" s="28"/>
      <c r="I44" s="28"/>
      <c r="J44" s="28"/>
      <c r="K44" s="29"/>
      <c r="L44" s="28"/>
      <c r="M44" s="29"/>
      <c r="N44" s="28"/>
      <c r="O44" s="29"/>
      <c r="P44" s="30"/>
      <c r="Q44" s="25"/>
      <c r="R44" s="25"/>
      <c r="S44" s="25"/>
      <c r="T44" s="25"/>
      <c r="U44" s="25"/>
      <c r="V44" s="25"/>
      <c r="W44" s="25"/>
      <c r="X44" s="26"/>
      <c r="Y44" s="26"/>
      <c r="Z44" s="26"/>
      <c r="AA44" s="26"/>
      <c r="AB44" s="26"/>
      <c r="AC44" s="26"/>
      <c r="AD44" s="26"/>
    </row>
    <row r="45" spans="3:30" ht="12.75">
      <c r="C45" s="3"/>
      <c r="D45" s="23"/>
      <c r="E45" s="24"/>
      <c r="F45" s="24"/>
      <c r="G45" s="24"/>
      <c r="H45" s="24"/>
      <c r="I45" s="24"/>
      <c r="J45" s="24"/>
      <c r="K45" s="25"/>
      <c r="L45" s="25"/>
      <c r="M45" s="25"/>
      <c r="N45" s="25"/>
      <c r="O45" s="25"/>
      <c r="P45" s="25"/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3:30" ht="12.75">
      <c r="C46" s="3"/>
      <c r="D46" s="27"/>
      <c r="E46" s="31"/>
      <c r="F46" s="31"/>
      <c r="G46" s="31"/>
      <c r="H46" s="31"/>
      <c r="I46" s="31"/>
      <c r="J46" s="31"/>
      <c r="K46" s="32"/>
      <c r="L46" s="28"/>
      <c r="M46" s="29"/>
      <c r="N46" s="28"/>
      <c r="O46" s="29"/>
      <c r="P46" s="28"/>
      <c r="Q46" s="29"/>
      <c r="R46" s="33"/>
      <c r="S46" s="29"/>
      <c r="T46" s="28"/>
      <c r="U46" s="29"/>
      <c r="V46" s="33"/>
      <c r="W46" s="29"/>
      <c r="X46" s="33"/>
      <c r="Y46" s="19"/>
      <c r="Z46" s="33"/>
      <c r="AA46" s="19"/>
      <c r="AB46" s="33"/>
      <c r="AC46" s="19"/>
      <c r="AD46" s="34"/>
    </row>
  </sheetData>
  <sheetProtection/>
  <protectedRanges>
    <protectedRange sqref="L35" name="Intervalo1_1"/>
  </protectedRanges>
  <mergeCells count="53">
    <mergeCell ref="B21:B22"/>
    <mergeCell ref="C21:C22"/>
    <mergeCell ref="D21:N21"/>
    <mergeCell ref="O21:O22"/>
    <mergeCell ref="P21:P22"/>
    <mergeCell ref="B23:B24"/>
    <mergeCell ref="C23:C24"/>
    <mergeCell ref="D23:N23"/>
    <mergeCell ref="O23:O24"/>
    <mergeCell ref="P23:P24"/>
    <mergeCell ref="D17:N17"/>
    <mergeCell ref="O17:O18"/>
    <mergeCell ref="P17:P18"/>
    <mergeCell ref="B27:B28"/>
    <mergeCell ref="C27:C28"/>
    <mergeCell ref="D27:N27"/>
    <mergeCell ref="O27:O28"/>
    <mergeCell ref="P27:P28"/>
    <mergeCell ref="B25:B26"/>
    <mergeCell ref="C25:C26"/>
    <mergeCell ref="D25:N25"/>
    <mergeCell ref="O25:O26"/>
    <mergeCell ref="P25:P26"/>
    <mergeCell ref="D13:N13"/>
    <mergeCell ref="O13:O14"/>
    <mergeCell ref="P13:P14"/>
    <mergeCell ref="B19:B20"/>
    <mergeCell ref="C19:C20"/>
    <mergeCell ref="D19:N19"/>
    <mergeCell ref="O19:O20"/>
    <mergeCell ref="P19:P20"/>
    <mergeCell ref="B17:B18"/>
    <mergeCell ref="C17:C18"/>
    <mergeCell ref="B11:C11"/>
    <mergeCell ref="D11:P11"/>
    <mergeCell ref="D12:N12"/>
    <mergeCell ref="B15:B16"/>
    <mergeCell ref="C15:C16"/>
    <mergeCell ref="D15:N15"/>
    <mergeCell ref="O15:O16"/>
    <mergeCell ref="P15:P16"/>
    <mergeCell ref="B13:B14"/>
    <mergeCell ref="C13:C14"/>
    <mergeCell ref="B1:P1"/>
    <mergeCell ref="B10:O10"/>
    <mergeCell ref="B2:P2"/>
    <mergeCell ref="B3:O3"/>
    <mergeCell ref="B4:C4"/>
    <mergeCell ref="B5:C5"/>
    <mergeCell ref="B6:C6"/>
    <mergeCell ref="B7:C7"/>
    <mergeCell ref="B8:O8"/>
    <mergeCell ref="B9:P9"/>
  </mergeCells>
  <printOptions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scale="70" r:id="rId1"/>
  <headerFooter>
    <oddFooter>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S17" sqref="S17"/>
    </sheetView>
  </sheetViews>
  <sheetFormatPr defaultColWidth="9.140625" defaultRowHeight="15"/>
  <cols>
    <col min="1" max="1" width="12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2.7109375" style="0" customWidth="1"/>
    <col min="8" max="8" width="6.7109375" style="0" customWidth="1"/>
    <col min="9" max="11" width="2.7109375" style="0" customWidth="1"/>
    <col min="12" max="12" width="6.7109375" style="0" customWidth="1"/>
    <col min="13" max="13" width="2.7109375" style="0" customWidth="1"/>
    <col min="14" max="14" width="6.7109375" style="0" customWidth="1"/>
    <col min="15" max="15" width="8.7109375" style="0" customWidth="1"/>
    <col min="16" max="16" width="2.7109375" style="0" customWidth="1"/>
    <col min="17" max="17" width="6.7109375" style="0" customWidth="1"/>
    <col min="18" max="18" width="2.7109375" style="0" customWidth="1"/>
    <col min="19" max="19" width="6.7109375" style="0" customWidth="1"/>
    <col min="20" max="21" width="2.7109375" style="0" customWidth="1"/>
    <col min="22" max="22" width="3.7109375" style="0" customWidth="1"/>
    <col min="23" max="23" width="2.7109375" style="0" customWidth="1"/>
    <col min="24" max="25" width="6.7109375" style="0" customWidth="1"/>
    <col min="26" max="26" width="2.7109375" style="0" customWidth="1"/>
    <col min="27" max="27" width="6.7109375" style="0" customWidth="1"/>
    <col min="28" max="28" width="2.7109375" style="0" customWidth="1"/>
    <col min="29" max="29" width="12.7109375" style="0" customWidth="1"/>
  </cols>
  <sheetData>
    <row r="1" spans="1:29" s="3" customFormat="1" ht="7.5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</row>
    <row r="2" spans="1:29" s="3" customFormat="1" ht="18" customHeight="1">
      <c r="A2" s="278" t="s">
        <v>57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</row>
    <row r="3" spans="1:29" s="3" customFormat="1" ht="7.5" customHeight="1" thickBo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31" ht="16.5">
      <c r="A4" s="325" t="s">
        <v>36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 t="s">
        <v>37</v>
      </c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69"/>
      <c r="AE4" s="69"/>
    </row>
    <row r="5" spans="1:31" ht="60" customHeight="1">
      <c r="A5" s="327" t="s">
        <v>38</v>
      </c>
      <c r="B5" s="329" t="s">
        <v>39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  <c r="O5" s="87" t="s">
        <v>40</v>
      </c>
      <c r="P5" s="332" t="s">
        <v>41</v>
      </c>
      <c r="Q5" s="332"/>
      <c r="R5" s="332"/>
      <c r="S5" s="332"/>
      <c r="T5" s="332"/>
      <c r="U5" s="332"/>
      <c r="V5" s="332"/>
      <c r="W5" s="332"/>
      <c r="X5" s="87" t="s">
        <v>42</v>
      </c>
      <c r="Y5" s="333" t="s">
        <v>41</v>
      </c>
      <c r="Z5" s="332"/>
      <c r="AA5" s="332"/>
      <c r="AB5" s="332"/>
      <c r="AC5" s="87" t="s">
        <v>43</v>
      </c>
      <c r="AD5" s="69"/>
      <c r="AE5" s="69"/>
    </row>
    <row r="6" spans="1:31" ht="16.5">
      <c r="A6" s="328"/>
      <c r="B6" s="336" t="s">
        <v>44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8"/>
      <c r="N6" s="70" t="s">
        <v>45</v>
      </c>
      <c r="O6" s="71" t="s">
        <v>46</v>
      </c>
      <c r="P6" s="339" t="s">
        <v>47</v>
      </c>
      <c r="Q6" s="339"/>
      <c r="R6" s="339"/>
      <c r="S6" s="339"/>
      <c r="T6" s="339"/>
      <c r="U6" s="339"/>
      <c r="V6" s="339"/>
      <c r="W6" s="339"/>
      <c r="X6" s="71" t="s">
        <v>48</v>
      </c>
      <c r="Y6" s="340" t="s">
        <v>49</v>
      </c>
      <c r="Z6" s="339"/>
      <c r="AA6" s="339"/>
      <c r="AB6" s="341"/>
      <c r="AC6" s="71" t="s">
        <v>50</v>
      </c>
      <c r="AD6" s="72"/>
      <c r="AE6" s="72"/>
    </row>
    <row r="7" spans="1:31" ht="19.5" customHeight="1">
      <c r="A7" s="342" t="e">
        <f>#REF!</f>
        <v>#REF!</v>
      </c>
      <c r="B7" s="88" t="s">
        <v>51</v>
      </c>
      <c r="C7" s="89">
        <v>1.4</v>
      </c>
      <c r="D7" s="90" t="s">
        <v>34</v>
      </c>
      <c r="E7" s="90" t="s">
        <v>35</v>
      </c>
      <c r="F7" s="89">
        <v>0.33</v>
      </c>
      <c r="G7" s="90" t="s">
        <v>52</v>
      </c>
      <c r="H7" s="89">
        <v>1.5</v>
      </c>
      <c r="I7" s="89" t="s">
        <v>53</v>
      </c>
      <c r="J7" s="90" t="s">
        <v>54</v>
      </c>
      <c r="K7" s="90" t="s">
        <v>52</v>
      </c>
      <c r="L7" s="89">
        <f aca="true" t="shared" si="0" ref="L7:L12">H7</f>
        <v>1.5</v>
      </c>
      <c r="M7" s="89" t="s">
        <v>28</v>
      </c>
      <c r="N7" s="91">
        <f aca="true" t="shared" si="1" ref="N7:N12">(C7+(F7*H7))*L7</f>
        <v>2.8425000000000002</v>
      </c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4"/>
      <c r="AD7" s="73"/>
      <c r="AE7" s="73"/>
    </row>
    <row r="8" spans="1:31" ht="19.5" customHeight="1">
      <c r="A8" s="342"/>
      <c r="B8" s="95" t="s">
        <v>51</v>
      </c>
      <c r="C8" s="96">
        <v>1.4</v>
      </c>
      <c r="D8" s="97" t="s">
        <v>34</v>
      </c>
      <c r="E8" s="97" t="s">
        <v>35</v>
      </c>
      <c r="F8" s="96">
        <v>0.33</v>
      </c>
      <c r="G8" s="97" t="s">
        <v>52</v>
      </c>
      <c r="H8" s="96">
        <v>1.5</v>
      </c>
      <c r="I8" s="96" t="s">
        <v>53</v>
      </c>
      <c r="J8" s="97" t="s">
        <v>54</v>
      </c>
      <c r="K8" s="97" t="s">
        <v>52</v>
      </c>
      <c r="L8" s="96">
        <f t="shared" si="0"/>
        <v>1.5</v>
      </c>
      <c r="M8" s="96" t="s">
        <v>28</v>
      </c>
      <c r="N8" s="98">
        <f t="shared" si="1"/>
        <v>2.8425000000000002</v>
      </c>
      <c r="O8" s="102" t="e">
        <f>#REF!</f>
        <v>#REF!</v>
      </c>
      <c r="P8" s="103" t="s">
        <v>35</v>
      </c>
      <c r="Q8" s="104">
        <f>N7</f>
        <v>2.8425000000000002</v>
      </c>
      <c r="R8" s="104" t="s">
        <v>34</v>
      </c>
      <c r="S8" s="104">
        <f>N8</f>
        <v>2.8425000000000002</v>
      </c>
      <c r="T8" s="104" t="s">
        <v>53</v>
      </c>
      <c r="U8" s="104" t="s">
        <v>55</v>
      </c>
      <c r="V8" s="105">
        <v>2</v>
      </c>
      <c r="W8" s="106" t="s">
        <v>28</v>
      </c>
      <c r="X8" s="102">
        <f>(Q8+S8)/V8</f>
        <v>2.8425000000000002</v>
      </c>
      <c r="Y8" s="104">
        <f>X8</f>
        <v>2.8425000000000002</v>
      </c>
      <c r="Z8" s="104" t="s">
        <v>52</v>
      </c>
      <c r="AA8" s="104" t="e">
        <f>O8</f>
        <v>#REF!</v>
      </c>
      <c r="AB8" s="104" t="s">
        <v>28</v>
      </c>
      <c r="AC8" s="102" t="e">
        <f>Y8*AA8</f>
        <v>#REF!</v>
      </c>
      <c r="AD8" s="73"/>
      <c r="AE8" s="73"/>
    </row>
    <row r="9" spans="1:31" ht="19.5" customHeight="1">
      <c r="A9" s="342"/>
      <c r="B9" s="95" t="s">
        <v>51</v>
      </c>
      <c r="C9" s="96">
        <v>1.4</v>
      </c>
      <c r="D9" s="97" t="s">
        <v>34</v>
      </c>
      <c r="E9" s="97" t="s">
        <v>35</v>
      </c>
      <c r="F9" s="96">
        <v>0.33</v>
      </c>
      <c r="G9" s="97" t="s">
        <v>52</v>
      </c>
      <c r="H9" s="96">
        <v>1.5</v>
      </c>
      <c r="I9" s="96" t="s">
        <v>53</v>
      </c>
      <c r="J9" s="97" t="s">
        <v>54</v>
      </c>
      <c r="K9" s="97" t="s">
        <v>52</v>
      </c>
      <c r="L9" s="96">
        <f t="shared" si="0"/>
        <v>1.5</v>
      </c>
      <c r="M9" s="96" t="s">
        <v>28</v>
      </c>
      <c r="N9" s="98">
        <f t="shared" si="1"/>
        <v>2.8425000000000002</v>
      </c>
      <c r="O9" s="98" t="e">
        <f>#REF!</f>
        <v>#REF!</v>
      </c>
      <c r="P9" s="99" t="s">
        <v>35</v>
      </c>
      <c r="Q9" s="96">
        <f>N8</f>
        <v>2.8425000000000002</v>
      </c>
      <c r="R9" s="96" t="s">
        <v>34</v>
      </c>
      <c r="S9" s="96">
        <f>N9</f>
        <v>2.8425000000000002</v>
      </c>
      <c r="T9" s="96" t="s">
        <v>53</v>
      </c>
      <c r="U9" s="96" t="s">
        <v>55</v>
      </c>
      <c r="V9" s="100">
        <v>2</v>
      </c>
      <c r="W9" s="101" t="s">
        <v>28</v>
      </c>
      <c r="X9" s="98">
        <f>(Q9+S9)/V9</f>
        <v>2.8425000000000002</v>
      </c>
      <c r="Y9" s="96">
        <f>X9</f>
        <v>2.8425000000000002</v>
      </c>
      <c r="Z9" s="96" t="s">
        <v>52</v>
      </c>
      <c r="AA9" s="96" t="e">
        <f>O9</f>
        <v>#REF!</v>
      </c>
      <c r="AB9" s="96" t="s">
        <v>28</v>
      </c>
      <c r="AC9" s="98" t="e">
        <f>Y9*AA9</f>
        <v>#REF!</v>
      </c>
      <c r="AD9" s="73"/>
      <c r="AE9" s="73"/>
    </row>
    <row r="10" spans="1:31" ht="19.5" customHeight="1">
      <c r="A10" s="342"/>
      <c r="B10" s="88" t="s">
        <v>51</v>
      </c>
      <c r="C10" s="89">
        <v>1.4</v>
      </c>
      <c r="D10" s="90" t="s">
        <v>34</v>
      </c>
      <c r="E10" s="90" t="s">
        <v>35</v>
      </c>
      <c r="F10" s="89">
        <v>0.33</v>
      </c>
      <c r="G10" s="90" t="s">
        <v>52</v>
      </c>
      <c r="H10" s="89">
        <v>1.5</v>
      </c>
      <c r="I10" s="89" t="s">
        <v>53</v>
      </c>
      <c r="J10" s="90" t="s">
        <v>54</v>
      </c>
      <c r="K10" s="90" t="s">
        <v>52</v>
      </c>
      <c r="L10" s="89">
        <f t="shared" si="0"/>
        <v>1.5</v>
      </c>
      <c r="M10" s="89" t="s">
        <v>28</v>
      </c>
      <c r="N10" s="91">
        <f t="shared" si="1"/>
        <v>2.8425000000000002</v>
      </c>
      <c r="O10" s="91" t="e">
        <f>#REF!</f>
        <v>#REF!</v>
      </c>
      <c r="P10" s="107" t="s">
        <v>35</v>
      </c>
      <c r="Q10" s="89">
        <f>N9</f>
        <v>2.8425000000000002</v>
      </c>
      <c r="R10" s="89" t="s">
        <v>34</v>
      </c>
      <c r="S10" s="89">
        <f>N10</f>
        <v>2.8425000000000002</v>
      </c>
      <c r="T10" s="89" t="s">
        <v>53</v>
      </c>
      <c r="U10" s="89" t="s">
        <v>55</v>
      </c>
      <c r="V10" s="108">
        <v>2</v>
      </c>
      <c r="W10" s="109" t="s">
        <v>28</v>
      </c>
      <c r="X10" s="91">
        <f>(Q10+S10)/V10</f>
        <v>2.8425000000000002</v>
      </c>
      <c r="Y10" s="89">
        <f>X10</f>
        <v>2.8425000000000002</v>
      </c>
      <c r="Z10" s="89" t="s">
        <v>52</v>
      </c>
      <c r="AA10" s="89" t="e">
        <f>O10</f>
        <v>#REF!</v>
      </c>
      <c r="AB10" s="89" t="s">
        <v>28</v>
      </c>
      <c r="AC10" s="91" t="e">
        <f>Y10*AA10</f>
        <v>#REF!</v>
      </c>
      <c r="AD10" s="73"/>
      <c r="AE10" s="73"/>
    </row>
    <row r="11" spans="1:31" ht="19.5" customHeight="1">
      <c r="A11" s="345" t="e">
        <f>#REF!</f>
        <v>#REF!</v>
      </c>
      <c r="B11" s="110" t="s">
        <v>51</v>
      </c>
      <c r="C11" s="111">
        <v>1.4</v>
      </c>
      <c r="D11" s="112" t="s">
        <v>34</v>
      </c>
      <c r="E11" s="112" t="s">
        <v>35</v>
      </c>
      <c r="F11" s="111">
        <v>0.33</v>
      </c>
      <c r="G11" s="112" t="s">
        <v>52</v>
      </c>
      <c r="H11" s="111">
        <v>1.5</v>
      </c>
      <c r="I11" s="111" t="s">
        <v>53</v>
      </c>
      <c r="J11" s="112" t="s">
        <v>54</v>
      </c>
      <c r="K11" s="112" t="s">
        <v>52</v>
      </c>
      <c r="L11" s="111">
        <f t="shared" si="0"/>
        <v>1.5</v>
      </c>
      <c r="M11" s="111" t="s">
        <v>28</v>
      </c>
      <c r="N11" s="113">
        <f t="shared" si="1"/>
        <v>2.8425000000000002</v>
      </c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4"/>
      <c r="AD11" s="73"/>
      <c r="AE11" s="73"/>
    </row>
    <row r="12" spans="1:31" ht="19.5" customHeight="1" thickBot="1">
      <c r="A12" s="346"/>
      <c r="B12" s="83" t="s">
        <v>51</v>
      </c>
      <c r="C12" s="85">
        <v>1.4</v>
      </c>
      <c r="D12" s="84" t="s">
        <v>34</v>
      </c>
      <c r="E12" s="84" t="s">
        <v>35</v>
      </c>
      <c r="F12" s="85">
        <v>0.33</v>
      </c>
      <c r="G12" s="84" t="s">
        <v>52</v>
      </c>
      <c r="H12" s="85">
        <v>1.5</v>
      </c>
      <c r="I12" s="85" t="s">
        <v>53</v>
      </c>
      <c r="J12" s="84" t="s">
        <v>54</v>
      </c>
      <c r="K12" s="84" t="s">
        <v>52</v>
      </c>
      <c r="L12" s="85">
        <f t="shared" si="0"/>
        <v>1.5</v>
      </c>
      <c r="M12" s="85" t="s">
        <v>28</v>
      </c>
      <c r="N12" s="86">
        <f t="shared" si="1"/>
        <v>2.8425000000000002</v>
      </c>
      <c r="O12" s="86" t="e">
        <f>#REF!</f>
        <v>#REF!</v>
      </c>
      <c r="P12" s="92" t="s">
        <v>35</v>
      </c>
      <c r="Q12" s="85">
        <f>N11</f>
        <v>2.8425000000000002</v>
      </c>
      <c r="R12" s="85" t="s">
        <v>34</v>
      </c>
      <c r="S12" s="85">
        <f>N12</f>
        <v>2.8425000000000002</v>
      </c>
      <c r="T12" s="85" t="s">
        <v>53</v>
      </c>
      <c r="U12" s="85" t="s">
        <v>55</v>
      </c>
      <c r="V12" s="93">
        <v>2</v>
      </c>
      <c r="W12" s="94" t="s">
        <v>28</v>
      </c>
      <c r="X12" s="86">
        <f>(Q12+S12)/V12</f>
        <v>2.8425000000000002</v>
      </c>
      <c r="Y12" s="85">
        <f>X12</f>
        <v>2.8425000000000002</v>
      </c>
      <c r="Z12" s="85" t="s">
        <v>52</v>
      </c>
      <c r="AA12" s="85" t="e">
        <f>O12</f>
        <v>#REF!</v>
      </c>
      <c r="AB12" s="85" t="s">
        <v>28</v>
      </c>
      <c r="AC12" s="86" t="e">
        <f>Y12*AA12</f>
        <v>#REF!</v>
      </c>
      <c r="AD12" s="73"/>
      <c r="AE12" s="73"/>
    </row>
    <row r="13" spans="1:31" ht="9.7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3"/>
      <c r="AE13" s="73"/>
    </row>
    <row r="14" spans="1:31" ht="17.25" thickBo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77"/>
      <c r="N14" s="114"/>
      <c r="O14" s="78"/>
      <c r="P14" s="79"/>
      <c r="Q14" s="80"/>
      <c r="R14" s="80"/>
      <c r="S14" s="80"/>
      <c r="T14" s="80"/>
      <c r="U14" s="80"/>
      <c r="V14" s="80"/>
      <c r="W14" s="80"/>
      <c r="X14" s="80"/>
      <c r="Y14" s="80"/>
      <c r="Z14" s="334" t="s">
        <v>56</v>
      </c>
      <c r="AA14" s="334"/>
      <c r="AB14" s="335"/>
      <c r="AC14" s="81" t="e">
        <f>SUM(AC7:AC12)</f>
        <v>#REF!</v>
      </c>
      <c r="AD14" s="73"/>
      <c r="AE14" s="82"/>
    </row>
  </sheetData>
  <sheetProtection/>
  <mergeCells count="17">
    <mergeCell ref="Z14:AB14"/>
    <mergeCell ref="B6:M6"/>
    <mergeCell ref="P6:W6"/>
    <mergeCell ref="Y6:AB6"/>
    <mergeCell ref="A7:A10"/>
    <mergeCell ref="O7:AC7"/>
    <mergeCell ref="A11:A12"/>
    <mergeCell ref="O11:AC11"/>
    <mergeCell ref="A1:AC1"/>
    <mergeCell ref="A2:AC2"/>
    <mergeCell ref="A3:AC3"/>
    <mergeCell ref="A4:N4"/>
    <mergeCell ref="O4:AC4"/>
    <mergeCell ref="A5:A6"/>
    <mergeCell ref="B5:N5"/>
    <mergeCell ref="P5:W5"/>
    <mergeCell ref="Y5:AB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zoomScalePageLayoutView="0" workbookViewId="0" topLeftCell="A7">
      <selection activeCell="M36" sqref="M36"/>
    </sheetView>
  </sheetViews>
  <sheetFormatPr defaultColWidth="9.140625" defaultRowHeight="15"/>
  <cols>
    <col min="1" max="1" width="20.28125" style="0" customWidth="1"/>
    <col min="2" max="2" width="12.7109375" style="7" customWidth="1"/>
    <col min="3" max="3" width="20.7109375" style="7" customWidth="1"/>
    <col min="4" max="4" width="12.7109375" style="7" customWidth="1"/>
    <col min="5" max="5" width="10.7109375" style="7" customWidth="1"/>
    <col min="6" max="6" width="6.7109375" style="7" customWidth="1"/>
    <col min="7" max="10" width="7.7109375" style="7" customWidth="1"/>
    <col min="11" max="11" width="9.140625" style="7" customWidth="1"/>
    <col min="13" max="13" width="10.140625" style="0" bestFit="1" customWidth="1"/>
  </cols>
  <sheetData>
    <row r="1" spans="2:10" s="3" customFormat="1" ht="15.75" customHeight="1">
      <c r="B1" s="379" t="str">
        <f>ORÇAMENTO!B1</f>
        <v>PREFEITURA MUNICIPAL DE FAINA</v>
      </c>
      <c r="C1" s="379"/>
      <c r="D1" s="379"/>
      <c r="E1" s="379"/>
      <c r="F1" s="379"/>
      <c r="G1" s="379"/>
      <c r="H1" s="379"/>
      <c r="I1" s="379"/>
      <c r="J1" s="379"/>
    </row>
    <row r="2" spans="2:10" s="3" customFormat="1" ht="15.75" customHeight="1">
      <c r="B2" s="380" t="str">
        <f>ORÇAMENTO!B2</f>
        <v>Rua Pereira Galvão, 237 - Setor Central Faina - GO 76.740-000 - CNPJ 25.141.318/0001-13</v>
      </c>
      <c r="C2" s="380"/>
      <c r="D2" s="380"/>
      <c r="E2" s="380"/>
      <c r="F2" s="380"/>
      <c r="G2" s="380"/>
      <c r="H2" s="380"/>
      <c r="I2" s="380"/>
      <c r="J2" s="380"/>
    </row>
    <row r="3" spans="2:10" s="3" customFormat="1" ht="7.5" customHeight="1" thickBot="1">
      <c r="B3" s="305"/>
      <c r="C3" s="305"/>
      <c r="D3" s="305"/>
      <c r="E3" s="305"/>
      <c r="F3" s="305"/>
      <c r="G3" s="305"/>
      <c r="H3" s="305"/>
      <c r="I3" s="305"/>
      <c r="J3" s="305"/>
    </row>
    <row r="4" spans="2:10" s="3" customFormat="1" ht="16.5" customHeight="1">
      <c r="B4" s="141" t="s">
        <v>23</v>
      </c>
      <c r="C4" s="383" t="str">
        <f>ORÇAMENTO!D4</f>
        <v>PREFEITURA MUNICIPAL DE FAINA</v>
      </c>
      <c r="D4" s="383"/>
      <c r="E4" s="383"/>
      <c r="F4" s="383"/>
      <c r="G4" s="209"/>
      <c r="H4" s="209"/>
      <c r="I4" s="209"/>
      <c r="J4" s="209"/>
    </row>
    <row r="5" spans="2:10" s="3" customFormat="1" ht="16.5" customHeight="1">
      <c r="B5" s="142" t="s">
        <v>24</v>
      </c>
      <c r="C5" s="381" t="str">
        <f>ORÇAMENTO!D5</f>
        <v>TAPA BURACO DE VIAS URBANAS COM PMF</v>
      </c>
      <c r="D5" s="381"/>
      <c r="E5" s="381"/>
      <c r="F5" s="381"/>
      <c r="G5" s="207"/>
      <c r="H5" s="207"/>
      <c r="I5" s="207"/>
      <c r="J5" s="207"/>
    </row>
    <row r="6" spans="2:10" s="3" customFormat="1" ht="16.5" customHeight="1" thickBot="1">
      <c r="B6" s="143" t="s">
        <v>25</v>
      </c>
      <c r="C6" s="382" t="str">
        <f>ORÇAMENTO!D6</f>
        <v>DIVERSAS RUAS DO PERÍMETRO URBANO DO MUNICIPIO DE FAINA-GO</v>
      </c>
      <c r="D6" s="382"/>
      <c r="E6" s="382"/>
      <c r="F6" s="382"/>
      <c r="G6" s="208"/>
      <c r="H6" s="208"/>
      <c r="I6" s="208"/>
      <c r="J6" s="208"/>
    </row>
    <row r="7" spans="2:10" s="3" customFormat="1" ht="7.5" customHeight="1">
      <c r="B7" s="384"/>
      <c r="C7" s="384"/>
      <c r="D7" s="384"/>
      <c r="E7" s="384"/>
      <c r="F7" s="384"/>
      <c r="G7" s="384"/>
      <c r="H7" s="384"/>
      <c r="I7" s="384"/>
      <c r="J7" s="384"/>
    </row>
    <row r="8" spans="2:10" s="3" customFormat="1" ht="18" customHeight="1">
      <c r="B8" s="278" t="s">
        <v>19</v>
      </c>
      <c r="C8" s="278"/>
      <c r="D8" s="278"/>
      <c r="E8" s="278"/>
      <c r="F8" s="278"/>
      <c r="G8" s="278"/>
      <c r="H8" s="278"/>
      <c r="I8" s="278"/>
      <c r="J8" s="278"/>
    </row>
    <row r="9" spans="2:10" s="3" customFormat="1" ht="7.5" customHeight="1" thickBot="1">
      <c r="B9" s="275"/>
      <c r="C9" s="275"/>
      <c r="D9" s="275"/>
      <c r="E9" s="275"/>
      <c r="F9" s="275"/>
      <c r="G9" s="275"/>
      <c r="H9" s="275"/>
      <c r="I9" s="275"/>
      <c r="J9" s="275"/>
    </row>
    <row r="10" spans="2:10" ht="19.5" customHeight="1">
      <c r="B10" s="388" t="s">
        <v>9</v>
      </c>
      <c r="C10" s="388" t="s">
        <v>10</v>
      </c>
      <c r="D10" s="390" t="s">
        <v>11</v>
      </c>
      <c r="E10" s="392" t="s">
        <v>12</v>
      </c>
      <c r="F10" s="17"/>
      <c r="G10" s="210"/>
      <c r="H10" s="210"/>
      <c r="I10" s="210"/>
      <c r="J10" s="210"/>
    </row>
    <row r="11" spans="2:10" ht="15">
      <c r="B11" s="389"/>
      <c r="C11" s="389"/>
      <c r="D11" s="391"/>
      <c r="E11" s="393"/>
      <c r="F11" s="18"/>
      <c r="G11" s="371" t="s">
        <v>99</v>
      </c>
      <c r="H11" s="372"/>
      <c r="I11" s="371" t="s">
        <v>100</v>
      </c>
      <c r="J11" s="372"/>
    </row>
    <row r="12" spans="2:11" ht="18" customHeight="1">
      <c r="B12" s="350" t="s">
        <v>183</v>
      </c>
      <c r="C12" s="385" t="str">
        <f>ORÇAMENTO!D14</f>
        <v>TRANSPORTE DE MAT. DE 1º CAT.-À CAMINHÃO (PAV.URB.) - BOTA FORA</v>
      </c>
      <c r="D12" s="355">
        <f>ORÇAMENTO!I14</f>
        <v>1403.4501599999999</v>
      </c>
      <c r="E12" s="357">
        <f>D12/SUM($D$12:$D$35)</f>
        <v>0.007899572095092067</v>
      </c>
      <c r="F12" s="360" t="s">
        <v>13</v>
      </c>
      <c r="G12" s="361">
        <f>G14*$D$12</f>
        <v>701.7250799999999</v>
      </c>
      <c r="H12" s="361"/>
      <c r="I12" s="361">
        <f>I14*$D$12</f>
        <v>701.7250799999999</v>
      </c>
      <c r="J12" s="361"/>
      <c r="K12" s="211"/>
    </row>
    <row r="13" spans="2:11" ht="4.5" customHeight="1">
      <c r="B13" s="351"/>
      <c r="C13" s="386"/>
      <c r="D13" s="356"/>
      <c r="E13" s="358"/>
      <c r="F13" s="360"/>
      <c r="G13" s="347"/>
      <c r="H13" s="347"/>
      <c r="I13" s="347"/>
      <c r="J13" s="347"/>
      <c r="K13" s="211"/>
    </row>
    <row r="14" spans="2:11" ht="18" customHeight="1">
      <c r="B14" s="351"/>
      <c r="C14" s="387"/>
      <c r="D14" s="356"/>
      <c r="E14" s="358"/>
      <c r="F14" s="156" t="s">
        <v>5</v>
      </c>
      <c r="G14" s="349">
        <v>0.5</v>
      </c>
      <c r="H14" s="349"/>
      <c r="I14" s="349">
        <v>0.5</v>
      </c>
      <c r="J14" s="349"/>
      <c r="K14" s="211"/>
    </row>
    <row r="15" spans="2:11" ht="18" customHeight="1">
      <c r="B15" s="350" t="s">
        <v>184</v>
      </c>
      <c r="C15" s="352" t="str">
        <f>ORÇAMENTO!D15</f>
        <v>TAPA BURACO (EXCETO FORN. E TRANSP. MAT.)</v>
      </c>
      <c r="D15" s="355">
        <f>ORÇAMENTO!I15</f>
        <v>45830.524229999995</v>
      </c>
      <c r="E15" s="357">
        <f>D15/SUM($D$12:$D$29)</f>
        <v>0.26012358481471626</v>
      </c>
      <c r="F15" s="360" t="s">
        <v>13</v>
      </c>
      <c r="G15" s="361">
        <f>G17*$D$15</f>
        <v>22915.262114999998</v>
      </c>
      <c r="H15" s="361"/>
      <c r="I15" s="361">
        <f>I17*$D$15</f>
        <v>22915.262114999998</v>
      </c>
      <c r="J15" s="361"/>
      <c r="K15" s="211"/>
    </row>
    <row r="16" spans="2:11" ht="4.5" customHeight="1">
      <c r="B16" s="351"/>
      <c r="C16" s="353"/>
      <c r="D16" s="356"/>
      <c r="E16" s="358"/>
      <c r="F16" s="360"/>
      <c r="G16" s="347"/>
      <c r="H16" s="347"/>
      <c r="I16" s="347"/>
      <c r="J16" s="347"/>
      <c r="K16" s="211"/>
    </row>
    <row r="17" spans="2:11" ht="18" customHeight="1">
      <c r="B17" s="351"/>
      <c r="C17" s="353"/>
      <c r="D17" s="356"/>
      <c r="E17" s="358"/>
      <c r="F17" s="156" t="s">
        <v>5</v>
      </c>
      <c r="G17" s="349">
        <v>0.5</v>
      </c>
      <c r="H17" s="349"/>
      <c r="I17" s="349">
        <v>0.5</v>
      </c>
      <c r="J17" s="349"/>
      <c r="K17" s="211"/>
    </row>
    <row r="18" spans="2:11" ht="18" customHeight="1">
      <c r="B18" s="350" t="s">
        <v>185</v>
      </c>
      <c r="C18" s="352" t="str">
        <f>ORÇAMENTO!D16</f>
        <v>IMPRIMAÇÃO (PAV.URB.)</v>
      </c>
      <c r="D18" s="355">
        <f>ORÇAMENTO!I16</f>
        <v>1288.8827999999999</v>
      </c>
      <c r="E18" s="357">
        <f>D18/SUM($D$12:$D$29)</f>
        <v>0.007315404306952414</v>
      </c>
      <c r="F18" s="360" t="s">
        <v>13</v>
      </c>
      <c r="G18" s="361">
        <f>G20*$D$18</f>
        <v>644.4413999999999</v>
      </c>
      <c r="H18" s="361"/>
      <c r="I18" s="361">
        <f>I20*$D$18</f>
        <v>644.4413999999999</v>
      </c>
      <c r="J18" s="361"/>
      <c r="K18" s="211"/>
    </row>
    <row r="19" spans="2:11" ht="4.5" customHeight="1">
      <c r="B19" s="351"/>
      <c r="C19" s="353"/>
      <c r="D19" s="356"/>
      <c r="E19" s="358"/>
      <c r="F19" s="360"/>
      <c r="G19" s="347"/>
      <c r="H19" s="347"/>
      <c r="I19" s="347"/>
      <c r="J19" s="347"/>
      <c r="K19" s="211"/>
    </row>
    <row r="20" spans="2:11" ht="18" customHeight="1">
      <c r="B20" s="351"/>
      <c r="C20" s="353"/>
      <c r="D20" s="356"/>
      <c r="E20" s="358"/>
      <c r="F20" s="156" t="s">
        <v>5</v>
      </c>
      <c r="G20" s="349">
        <v>0.5</v>
      </c>
      <c r="H20" s="349"/>
      <c r="I20" s="349">
        <v>0.5</v>
      </c>
      <c r="J20" s="349"/>
      <c r="K20" s="211"/>
    </row>
    <row r="21" spans="2:11" ht="18" customHeight="1">
      <c r="B21" s="350" t="s">
        <v>186</v>
      </c>
      <c r="C21" s="352" t="str">
        <f>ORÇAMENTO!D17</f>
        <v>PRÉ MISTURADO À FRIO-PMF (BC) (PAV.URB.)</v>
      </c>
      <c r="D21" s="355">
        <f>ORÇAMENTO!I17</f>
        <v>34221.628455</v>
      </c>
      <c r="E21" s="357">
        <f>D21/SUM($D$12:$D$29)</f>
        <v>0.19423414463334626</v>
      </c>
      <c r="F21" s="360" t="s">
        <v>13</v>
      </c>
      <c r="G21" s="361">
        <f>G23*$D$21</f>
        <v>17110.8142275</v>
      </c>
      <c r="H21" s="361"/>
      <c r="I21" s="361">
        <f>I23*$D$21</f>
        <v>17110.8142275</v>
      </c>
      <c r="J21" s="361"/>
      <c r="K21" s="211"/>
    </row>
    <row r="22" spans="2:11" ht="4.5" customHeight="1">
      <c r="B22" s="351"/>
      <c r="C22" s="353"/>
      <c r="D22" s="356"/>
      <c r="E22" s="358"/>
      <c r="F22" s="360"/>
      <c r="G22" s="362"/>
      <c r="H22" s="362"/>
      <c r="I22" s="347"/>
      <c r="J22" s="347"/>
      <c r="K22" s="211"/>
    </row>
    <row r="23" spans="2:11" ht="18" customHeight="1">
      <c r="B23" s="351"/>
      <c r="C23" s="353"/>
      <c r="D23" s="356"/>
      <c r="E23" s="358"/>
      <c r="F23" s="156" t="s">
        <v>5</v>
      </c>
      <c r="G23" s="349">
        <v>0.5</v>
      </c>
      <c r="H23" s="349"/>
      <c r="I23" s="349">
        <v>0.5</v>
      </c>
      <c r="J23" s="349"/>
      <c r="K23" s="211"/>
    </row>
    <row r="24" spans="2:11" ht="18" customHeight="1">
      <c r="B24" s="350" t="s">
        <v>187</v>
      </c>
      <c r="C24" s="352" t="str">
        <f>ORÇAMENTO!D18</f>
        <v>FORNECIMENTO DE EMULSÃO ASFÁLTICA PARA IMPRIMAÇÃO - EAI</v>
      </c>
      <c r="D24" s="355">
        <f>ORÇAMENTO!I18</f>
        <v>14256.955610819996</v>
      </c>
      <c r="E24" s="357">
        <f>D24/SUM($D$12:$D$29)</f>
        <v>0.080919222817949</v>
      </c>
      <c r="F24" s="360" t="s">
        <v>13</v>
      </c>
      <c r="G24" s="361">
        <f>G26*$D$24</f>
        <v>7128.477805409998</v>
      </c>
      <c r="H24" s="361"/>
      <c r="I24" s="361">
        <f>I26*$D$24</f>
        <v>7128.477805409998</v>
      </c>
      <c r="J24" s="361"/>
      <c r="K24" s="211"/>
    </row>
    <row r="25" spans="2:11" ht="4.5" customHeight="1">
      <c r="B25" s="351"/>
      <c r="C25" s="353"/>
      <c r="D25" s="356"/>
      <c r="E25" s="358"/>
      <c r="F25" s="360"/>
      <c r="G25" s="347"/>
      <c r="H25" s="347"/>
      <c r="I25" s="347"/>
      <c r="J25" s="347"/>
      <c r="K25" s="211"/>
    </row>
    <row r="26" spans="2:11" ht="18" customHeight="1">
      <c r="B26" s="351"/>
      <c r="C26" s="353"/>
      <c r="D26" s="356"/>
      <c r="E26" s="358"/>
      <c r="F26" s="156" t="s">
        <v>5</v>
      </c>
      <c r="G26" s="349">
        <v>0.5</v>
      </c>
      <c r="H26" s="349"/>
      <c r="I26" s="349">
        <v>0.5</v>
      </c>
      <c r="J26" s="349"/>
      <c r="K26" s="211"/>
    </row>
    <row r="27" spans="2:11" ht="18" customHeight="1">
      <c r="B27" s="350" t="s">
        <v>188</v>
      </c>
      <c r="C27" s="352" t="str">
        <f>ORÇAMENTO!D19</f>
        <v>FORNECIMENTO DE EMULSÃO RM-1C</v>
      </c>
      <c r="D27" s="355">
        <f>ORÇAMENTO!I19</f>
        <v>79186.05924569999</v>
      </c>
      <c r="E27" s="357">
        <f>D27/SUM($D$12:$D$29)</f>
        <v>0.4494419809594657</v>
      </c>
      <c r="F27" s="360" t="s">
        <v>13</v>
      </c>
      <c r="G27" s="361">
        <f>G29*$D$27</f>
        <v>39593.029622849994</v>
      </c>
      <c r="H27" s="361"/>
      <c r="I27" s="361">
        <f>I29*$D$27</f>
        <v>39593.029622849994</v>
      </c>
      <c r="J27" s="361"/>
      <c r="K27" s="211"/>
    </row>
    <row r="28" spans="2:11" ht="4.5" customHeight="1">
      <c r="B28" s="351"/>
      <c r="C28" s="353"/>
      <c r="D28" s="356"/>
      <c r="E28" s="358"/>
      <c r="F28" s="360"/>
      <c r="G28" s="347"/>
      <c r="H28" s="347"/>
      <c r="I28" s="347"/>
      <c r="J28" s="347"/>
      <c r="K28" s="211"/>
    </row>
    <row r="29" spans="2:11" ht="18" customHeight="1" thickBot="1">
      <c r="B29" s="351"/>
      <c r="C29" s="354"/>
      <c r="D29" s="356"/>
      <c r="E29" s="359"/>
      <c r="F29" s="212" t="s">
        <v>5</v>
      </c>
      <c r="G29" s="348">
        <v>0.5</v>
      </c>
      <c r="H29" s="348"/>
      <c r="I29" s="348">
        <v>0.5</v>
      </c>
      <c r="J29" s="348"/>
      <c r="K29" s="211"/>
    </row>
    <row r="30" spans="2:11" ht="18" customHeight="1">
      <c r="B30" s="350" t="s">
        <v>189</v>
      </c>
      <c r="C30" s="352" t="str">
        <f>ORÇAMENTO!D20</f>
        <v>TRANSPORTE LOCAL DE MASSA ASFÁLTICA</v>
      </c>
      <c r="D30" s="355">
        <f>ORÇAMENTO!I20</f>
        <v>798.7493129999999</v>
      </c>
      <c r="E30" s="357">
        <f>D30/SUM($D$12:$D$29)</f>
        <v>0.004533518613558565</v>
      </c>
      <c r="F30" s="360" t="s">
        <v>13</v>
      </c>
      <c r="G30" s="361">
        <f>G32*$D$30</f>
        <v>399.37465649999996</v>
      </c>
      <c r="H30" s="361"/>
      <c r="I30" s="361">
        <f>I32*$D$30</f>
        <v>399.37465649999996</v>
      </c>
      <c r="J30" s="361"/>
      <c r="K30" s="211"/>
    </row>
    <row r="31" spans="2:11" ht="5.25" customHeight="1">
      <c r="B31" s="351"/>
      <c r="C31" s="353"/>
      <c r="D31" s="356"/>
      <c r="E31" s="358"/>
      <c r="F31" s="360"/>
      <c r="G31" s="347"/>
      <c r="H31" s="347"/>
      <c r="I31" s="347"/>
      <c r="J31" s="347"/>
      <c r="K31" s="211"/>
    </row>
    <row r="32" spans="2:11" ht="18" customHeight="1" thickBot="1">
      <c r="B32" s="351"/>
      <c r="C32" s="354"/>
      <c r="D32" s="356"/>
      <c r="E32" s="359"/>
      <c r="F32" s="212" t="s">
        <v>5</v>
      </c>
      <c r="G32" s="348">
        <v>0.5</v>
      </c>
      <c r="H32" s="348"/>
      <c r="I32" s="348">
        <v>0.5</v>
      </c>
      <c r="J32" s="348"/>
      <c r="K32" s="211"/>
    </row>
    <row r="33" spans="2:11" ht="18" customHeight="1">
      <c r="B33" s="350" t="s">
        <v>190</v>
      </c>
      <c r="C33" s="352" t="str">
        <f>ORÇAMENTO!D21</f>
        <v>TRANSPORTE COMERCIAL DA MATERIAL BETUMINOSO</v>
      </c>
      <c r="D33" s="355">
        <f>ORÇAMENTO!I21</f>
        <v>675.2922419099999</v>
      </c>
      <c r="E33" s="357">
        <f>D33/SUM($D$12:$D$29)</f>
        <v>0.003832804483790121</v>
      </c>
      <c r="F33" s="360" t="s">
        <v>13</v>
      </c>
      <c r="G33" s="361">
        <f>G35*$D$33</f>
        <v>337.64612095499996</v>
      </c>
      <c r="H33" s="361"/>
      <c r="I33" s="361">
        <f>I35*$D$33</f>
        <v>337.64612095499996</v>
      </c>
      <c r="J33" s="361"/>
      <c r="K33" s="211"/>
    </row>
    <row r="34" spans="2:11" ht="3.75" customHeight="1">
      <c r="B34" s="351"/>
      <c r="C34" s="353"/>
      <c r="D34" s="356"/>
      <c r="E34" s="358"/>
      <c r="F34" s="360"/>
      <c r="G34" s="347"/>
      <c r="H34" s="347"/>
      <c r="I34" s="347"/>
      <c r="J34" s="347"/>
      <c r="K34" s="211"/>
    </row>
    <row r="35" spans="2:11" ht="18" customHeight="1" thickBot="1">
      <c r="B35" s="351"/>
      <c r="C35" s="354"/>
      <c r="D35" s="356"/>
      <c r="E35" s="359"/>
      <c r="F35" s="212" t="s">
        <v>5</v>
      </c>
      <c r="G35" s="348">
        <v>0.5</v>
      </c>
      <c r="H35" s="348"/>
      <c r="I35" s="348">
        <v>0.5</v>
      </c>
      <c r="J35" s="348"/>
      <c r="K35" s="211"/>
    </row>
    <row r="36" spans="2:13" ht="18" customHeight="1">
      <c r="B36" s="377" t="s">
        <v>14</v>
      </c>
      <c r="C36" s="377"/>
      <c r="D36" s="377"/>
      <c r="E36" s="377"/>
      <c r="F36" s="378"/>
      <c r="G36" s="369">
        <f>SUM(G12,G15,G18,G21,G24,G27,G30,G33)</f>
        <v>88830.771028215</v>
      </c>
      <c r="H36" s="370"/>
      <c r="I36" s="369">
        <f>SUM(I12,I15,I18,I21,I24,I27,I30,I33)</f>
        <v>88830.771028215</v>
      </c>
      <c r="J36" s="370"/>
      <c r="K36" s="8"/>
      <c r="M36" s="436"/>
    </row>
    <row r="37" spans="2:11" ht="18" customHeight="1">
      <c r="B37" s="373" t="s">
        <v>15</v>
      </c>
      <c r="C37" s="373"/>
      <c r="D37" s="373"/>
      <c r="E37" s="373"/>
      <c r="F37" s="374"/>
      <c r="G37" s="363">
        <f>G36/I39</f>
        <v>0.5</v>
      </c>
      <c r="H37" s="364"/>
      <c r="I37" s="363">
        <f>I36/I39</f>
        <v>0.5</v>
      </c>
      <c r="J37" s="364"/>
      <c r="K37" s="8"/>
    </row>
    <row r="38" spans="2:11" ht="18" customHeight="1">
      <c r="B38" s="373" t="s">
        <v>16</v>
      </c>
      <c r="C38" s="373"/>
      <c r="D38" s="373"/>
      <c r="E38" s="373"/>
      <c r="F38" s="374"/>
      <c r="G38" s="365">
        <f>G37</f>
        <v>0.5</v>
      </c>
      <c r="H38" s="366"/>
      <c r="I38" s="365">
        <f>I37+G38</f>
        <v>1</v>
      </c>
      <c r="J38" s="366"/>
      <c r="K38" s="8"/>
    </row>
    <row r="39" spans="2:11" ht="18" customHeight="1" thickBot="1">
      <c r="B39" s="375" t="s">
        <v>17</v>
      </c>
      <c r="C39" s="375"/>
      <c r="D39" s="375"/>
      <c r="E39" s="375"/>
      <c r="F39" s="376"/>
      <c r="G39" s="367">
        <f>G36</f>
        <v>88830.771028215</v>
      </c>
      <c r="H39" s="368"/>
      <c r="I39" s="367">
        <f>I36+G39</f>
        <v>177661.54205643</v>
      </c>
      <c r="J39" s="368"/>
      <c r="K39" s="8"/>
    </row>
    <row r="40" spans="2:10" ht="15">
      <c r="B40" s="9"/>
      <c r="C40" s="9"/>
      <c r="D40" s="9"/>
      <c r="E40" s="9"/>
      <c r="F40" s="9"/>
      <c r="G40" s="9"/>
      <c r="H40" s="9"/>
      <c r="I40" s="9"/>
      <c r="J40" s="9"/>
    </row>
    <row r="41" spans="2:10" ht="15">
      <c r="B41" s="9"/>
      <c r="C41" s="9"/>
      <c r="D41" s="9"/>
      <c r="E41" s="9"/>
      <c r="F41" s="9"/>
      <c r="G41" s="9"/>
      <c r="H41" s="9"/>
      <c r="I41" s="9"/>
      <c r="J41" s="9"/>
    </row>
    <row r="42" spans="2:11" ht="15">
      <c r="B42"/>
      <c r="C42"/>
      <c r="D42"/>
      <c r="E42"/>
      <c r="F42"/>
      <c r="G42"/>
      <c r="H42"/>
      <c r="I42"/>
      <c r="J42"/>
      <c r="K42"/>
    </row>
    <row r="43" spans="2:11" ht="15">
      <c r="B43" s="45" t="str">
        <f>ORÇAMENTO!B26</f>
        <v>FAINA /GO, 22 DE MARÇO DE 2021</v>
      </c>
      <c r="C43" s="45"/>
      <c r="D43" s="45"/>
      <c r="E43"/>
      <c r="F43" s="46"/>
      <c r="G43" s="46"/>
      <c r="H43" s="46"/>
      <c r="I43" s="46"/>
      <c r="J43" s="46"/>
      <c r="K43"/>
    </row>
    <row r="44" spans="2:11" ht="15">
      <c r="B44" s="48" t="s">
        <v>30</v>
      </c>
      <c r="C44" s="49"/>
      <c r="D44" s="49"/>
      <c r="E44" s="42"/>
      <c r="F44" s="50"/>
      <c r="G44" s="50"/>
      <c r="H44" s="50"/>
      <c r="I44" s="50"/>
      <c r="J44" s="50"/>
      <c r="K44"/>
    </row>
    <row r="45" spans="2:10" ht="15">
      <c r="B45" s="25"/>
      <c r="C45" s="25"/>
      <c r="D45" s="25"/>
      <c r="E45" s="43"/>
      <c r="F45" s="25"/>
      <c r="G45" s="25"/>
      <c r="H45" s="25"/>
      <c r="I45" s="25"/>
      <c r="J45" s="25"/>
    </row>
    <row r="46" spans="2:10" ht="15">
      <c r="B46" s="25"/>
      <c r="C46" s="25"/>
      <c r="D46" s="25"/>
      <c r="E46" s="43"/>
      <c r="F46" s="25"/>
      <c r="G46" s="25"/>
      <c r="H46" s="25"/>
      <c r="I46" s="25"/>
      <c r="J46" s="25"/>
    </row>
    <row r="47" spans="2:11" ht="15">
      <c r="B47" s="25"/>
      <c r="C47" s="25"/>
      <c r="D47" s="25"/>
      <c r="E47" s="43"/>
      <c r="F47"/>
      <c r="G47"/>
      <c r="H47"/>
      <c r="I47"/>
      <c r="J47"/>
      <c r="K47"/>
    </row>
    <row r="48" spans="2:11" ht="15">
      <c r="B48" s="52" t="s">
        <v>31</v>
      </c>
      <c r="C48" s="52"/>
      <c r="D48" s="52"/>
      <c r="E48" s="43"/>
      <c r="F48"/>
      <c r="G48"/>
      <c r="H48"/>
      <c r="I48"/>
      <c r="J48"/>
      <c r="K48"/>
    </row>
    <row r="49" spans="2:11" ht="15">
      <c r="B49" s="54" t="s">
        <v>32</v>
      </c>
      <c r="C49" s="55" t="str">
        <f>ORÇAMENTO!C32</f>
        <v>HELMAR DE BARROS CACCIARI</v>
      </c>
      <c r="D49" s="54"/>
      <c r="E49" s="43"/>
      <c r="F49"/>
      <c r="G49"/>
      <c r="H49"/>
      <c r="I49"/>
      <c r="J49"/>
      <c r="K49"/>
    </row>
    <row r="50" spans="2:11" ht="15">
      <c r="B50" s="56" t="s">
        <v>33</v>
      </c>
      <c r="C50" s="55" t="str">
        <f>ORÇAMENTO!C33</f>
        <v>5.813/D-GO</v>
      </c>
      <c r="D50" s="57"/>
      <c r="E50" s="43"/>
      <c r="F50"/>
      <c r="G50"/>
      <c r="H50"/>
      <c r="I50"/>
      <c r="J50"/>
      <c r="K50"/>
    </row>
    <row r="51" spans="6:11" ht="15">
      <c r="F51"/>
      <c r="G51"/>
      <c r="H51"/>
      <c r="I51"/>
      <c r="J51"/>
      <c r="K51"/>
    </row>
    <row r="52" spans="6:11" ht="15">
      <c r="F52"/>
      <c r="G52"/>
      <c r="H52"/>
      <c r="I52"/>
      <c r="J52"/>
      <c r="K52"/>
    </row>
  </sheetData>
  <sheetProtection/>
  <protectedRanges>
    <protectedRange sqref="D50" name="Intervalo1_1"/>
  </protectedRanges>
  <mergeCells count="115">
    <mergeCell ref="B10:B11"/>
    <mergeCell ref="C10:C11"/>
    <mergeCell ref="D10:D11"/>
    <mergeCell ref="B12:B14"/>
    <mergeCell ref="E10:E11"/>
    <mergeCell ref="F12:F13"/>
    <mergeCell ref="E27:E29"/>
    <mergeCell ref="B27:B29"/>
    <mergeCell ref="C27:C29"/>
    <mergeCell ref="B21:B23"/>
    <mergeCell ref="B24:B26"/>
    <mergeCell ref="C24:C26"/>
    <mergeCell ref="D24:D26"/>
    <mergeCell ref="G11:H11"/>
    <mergeCell ref="G12:H12"/>
    <mergeCell ref="G13:H13"/>
    <mergeCell ref="C12:C14"/>
    <mergeCell ref="D12:D14"/>
    <mergeCell ref="E12:E14"/>
    <mergeCell ref="B1:J1"/>
    <mergeCell ref="B2:J2"/>
    <mergeCell ref="B9:J9"/>
    <mergeCell ref="C5:F5"/>
    <mergeCell ref="C6:F6"/>
    <mergeCell ref="B3:J3"/>
    <mergeCell ref="C4:F4"/>
    <mergeCell ref="B7:J7"/>
    <mergeCell ref="B8:J8"/>
    <mergeCell ref="B38:F38"/>
    <mergeCell ref="F27:F28"/>
    <mergeCell ref="B39:F39"/>
    <mergeCell ref="D27:D29"/>
    <mergeCell ref="B37:F37"/>
    <mergeCell ref="B36:F36"/>
    <mergeCell ref="B30:B32"/>
    <mergeCell ref="C30:C32"/>
    <mergeCell ref="D30:D32"/>
    <mergeCell ref="E30:E32"/>
    <mergeCell ref="G39:H39"/>
    <mergeCell ref="I11:J11"/>
    <mergeCell ref="I12:J12"/>
    <mergeCell ref="I13:J13"/>
    <mergeCell ref="I14:J14"/>
    <mergeCell ref="G14:H14"/>
    <mergeCell ref="I16:J16"/>
    <mergeCell ref="I27:J27"/>
    <mergeCell ref="I28:J28"/>
    <mergeCell ref="I29:J29"/>
    <mergeCell ref="I36:J36"/>
    <mergeCell ref="I17:J17"/>
    <mergeCell ref="I33:J33"/>
    <mergeCell ref="I23:J23"/>
    <mergeCell ref="I24:J24"/>
    <mergeCell ref="I39:J39"/>
    <mergeCell ref="B15:B17"/>
    <mergeCell ref="C15:C17"/>
    <mergeCell ref="D15:D17"/>
    <mergeCell ref="E15:E17"/>
    <mergeCell ref="F15:F16"/>
    <mergeCell ref="G15:H15"/>
    <mergeCell ref="I15:J15"/>
    <mergeCell ref="G29:H29"/>
    <mergeCell ref="G36:H36"/>
    <mergeCell ref="I18:J18"/>
    <mergeCell ref="G16:H16"/>
    <mergeCell ref="I37:J37"/>
    <mergeCell ref="I38:J38"/>
    <mergeCell ref="G37:H37"/>
    <mergeCell ref="G38:H38"/>
    <mergeCell ref="G27:H27"/>
    <mergeCell ref="G28:H28"/>
    <mergeCell ref="G17:H17"/>
    <mergeCell ref="G19:H19"/>
    <mergeCell ref="I19:J19"/>
    <mergeCell ref="G20:H20"/>
    <mergeCell ref="I20:J20"/>
    <mergeCell ref="B18:B20"/>
    <mergeCell ref="C18:C20"/>
    <mergeCell ref="D18:D20"/>
    <mergeCell ref="E18:E20"/>
    <mergeCell ref="F18:F19"/>
    <mergeCell ref="G18:H18"/>
    <mergeCell ref="I25:J25"/>
    <mergeCell ref="G22:H22"/>
    <mergeCell ref="I22:J22"/>
    <mergeCell ref="C21:C23"/>
    <mergeCell ref="D21:D23"/>
    <mergeCell ref="E21:E23"/>
    <mergeCell ref="F21:F22"/>
    <mergeCell ref="G21:H21"/>
    <mergeCell ref="I21:J21"/>
    <mergeCell ref="G23:H23"/>
    <mergeCell ref="I35:J35"/>
    <mergeCell ref="E24:E26"/>
    <mergeCell ref="F24:F25"/>
    <mergeCell ref="G24:H24"/>
    <mergeCell ref="F30:F31"/>
    <mergeCell ref="G30:H30"/>
    <mergeCell ref="I30:J30"/>
    <mergeCell ref="G31:H31"/>
    <mergeCell ref="I31:J31"/>
    <mergeCell ref="G25:H25"/>
    <mergeCell ref="B33:B35"/>
    <mergeCell ref="C33:C35"/>
    <mergeCell ref="D33:D35"/>
    <mergeCell ref="E33:E35"/>
    <mergeCell ref="F33:F34"/>
    <mergeCell ref="G33:H33"/>
    <mergeCell ref="G35:H35"/>
    <mergeCell ref="G34:H34"/>
    <mergeCell ref="I34:J34"/>
    <mergeCell ref="G32:H32"/>
    <mergeCell ref="I32:J32"/>
    <mergeCell ref="G26:H26"/>
    <mergeCell ref="I26:J26"/>
  </mergeCells>
  <printOptions/>
  <pageMargins left="0.7874015748031497" right="0.5905511811023623" top="0.7874015748031497" bottom="0.5905511811023623" header="0.31496062992125984" footer="0.31496062992125984"/>
  <pageSetup fitToHeight="0" fitToWidth="1" horizontalDpi="600" verticalDpi="600" orientation="portrait" paperSize="9" scale="92" r:id="rId1"/>
  <headerFooter>
    <oddFooter>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zoomScalePageLayoutView="0" workbookViewId="0" topLeftCell="B1">
      <selection activeCell="J40" sqref="J40"/>
    </sheetView>
  </sheetViews>
  <sheetFormatPr defaultColWidth="9.140625" defaultRowHeight="15"/>
  <cols>
    <col min="1" max="1" width="13.28125" style="0" customWidth="1"/>
    <col min="2" max="3" width="9.7109375" style="0" customWidth="1"/>
    <col min="4" max="4" width="30.7109375" style="0" customWidth="1"/>
    <col min="5" max="5" width="12.7109375" style="0" customWidth="1"/>
    <col min="6" max="6" width="3.7109375" style="0" customWidth="1"/>
    <col min="7" max="8" width="12.7109375" style="0" customWidth="1"/>
    <col min="9" max="9" width="3.7109375" style="0" customWidth="1"/>
    <col min="10" max="10" width="12.7109375" style="0" customWidth="1"/>
    <col min="11" max="11" width="3.7109375" style="0" customWidth="1"/>
    <col min="13" max="13" width="15.8515625" style="0" customWidth="1"/>
    <col min="14" max="14" width="39.00390625" style="0" bestFit="1" customWidth="1"/>
  </cols>
  <sheetData>
    <row r="1" spans="2:11" s="3" customFormat="1" ht="15.75" customHeight="1">
      <c r="B1" s="302" t="str">
        <f>ORÇAMENTO!B1</f>
        <v>PREFEITURA MUNICIPAL DE FAINA</v>
      </c>
      <c r="C1" s="302"/>
      <c r="D1" s="302"/>
      <c r="E1" s="302"/>
      <c r="F1" s="302"/>
      <c r="G1" s="302"/>
      <c r="H1" s="302"/>
      <c r="I1" s="302"/>
      <c r="J1" s="302"/>
      <c r="K1" s="302"/>
    </row>
    <row r="2" spans="2:11" s="3" customFormat="1" ht="15.75" customHeight="1">
      <c r="B2" s="380" t="str">
        <f>ORÇAMENTO!B2</f>
        <v>Rua Pereira Galvão, 237 - Setor Central Faina - GO 76.740-000 - CNPJ 25.141.318/0001-13</v>
      </c>
      <c r="C2" s="380"/>
      <c r="D2" s="380"/>
      <c r="E2" s="380"/>
      <c r="F2" s="380"/>
      <c r="G2" s="380"/>
      <c r="H2" s="380"/>
      <c r="I2" s="380"/>
      <c r="J2" s="380"/>
      <c r="K2" s="380"/>
    </row>
    <row r="3" spans="2:10" s="3" customFormat="1" ht="7.5" customHeight="1" thickBot="1">
      <c r="B3" s="303"/>
      <c r="C3" s="303"/>
      <c r="D3" s="303"/>
      <c r="E3" s="303"/>
      <c r="F3" s="303"/>
      <c r="G3" s="303"/>
      <c r="H3" s="303"/>
      <c r="I3" s="303"/>
      <c r="J3" s="303"/>
    </row>
    <row r="4" spans="2:11" s="3" customFormat="1" ht="24.75" customHeight="1">
      <c r="B4" s="306" t="s">
        <v>23</v>
      </c>
      <c r="C4" s="307"/>
      <c r="D4" s="168" t="str">
        <f>ORÇAMENTO!D4</f>
        <v>PREFEITURA MUNICIPAL DE FAINA</v>
      </c>
      <c r="E4" s="12"/>
      <c r="F4" s="12"/>
      <c r="G4" s="128"/>
      <c r="H4" s="128"/>
      <c r="I4" s="193" t="s">
        <v>75</v>
      </c>
      <c r="J4" s="415">
        <f>ORÇAMENTO!J4</f>
        <v>3580.2299999999996</v>
      </c>
      <c r="K4" s="416"/>
    </row>
    <row r="5" spans="2:11" s="3" customFormat="1" ht="24.75" customHeight="1">
      <c r="B5" s="308" t="s">
        <v>24</v>
      </c>
      <c r="C5" s="309"/>
      <c r="D5" s="417" t="str">
        <f>ORÇAMENTO!D5</f>
        <v>TAPA BURACO DE VIAS URBANAS COM PMF</v>
      </c>
      <c r="E5" s="418"/>
      <c r="F5" s="418"/>
      <c r="G5" s="129"/>
      <c r="H5" s="129"/>
      <c r="I5" s="194" t="s">
        <v>77</v>
      </c>
      <c r="J5" s="411">
        <f>ORÇAMENTO!J5</f>
        <v>60</v>
      </c>
      <c r="K5" s="412"/>
    </row>
    <row r="6" spans="2:22" s="3" customFormat="1" ht="27.75" customHeight="1" thickBot="1">
      <c r="B6" s="310" t="s">
        <v>25</v>
      </c>
      <c r="C6" s="311"/>
      <c r="D6" s="394" t="str">
        <f>ORÇAMENTO!D6</f>
        <v>DIVERSAS RUAS DO PERÍMETRO URBANO DO MUNICIPIO DE FAINA-GO</v>
      </c>
      <c r="E6" s="395"/>
      <c r="F6" s="395"/>
      <c r="G6" s="395"/>
      <c r="H6" s="206"/>
      <c r="I6" s="195" t="s">
        <v>27</v>
      </c>
      <c r="J6" s="413" t="s">
        <v>181</v>
      </c>
      <c r="K6" s="414"/>
      <c r="M6" s="224"/>
      <c r="N6" s="224"/>
      <c r="O6" s="224"/>
      <c r="P6" s="224"/>
      <c r="Q6" s="224"/>
      <c r="R6" s="224"/>
      <c r="S6" s="224"/>
      <c r="T6" s="224"/>
      <c r="U6" s="224"/>
      <c r="V6" s="224"/>
    </row>
    <row r="7" spans="2:22" s="3" customFormat="1" ht="7.5" customHeight="1">
      <c r="B7" s="303"/>
      <c r="C7" s="303"/>
      <c r="D7" s="303"/>
      <c r="E7" s="303"/>
      <c r="F7" s="303"/>
      <c r="G7" s="303"/>
      <c r="H7" s="303"/>
      <c r="I7" s="303"/>
      <c r="J7" s="303"/>
      <c r="M7" s="224"/>
      <c r="N7" s="224"/>
      <c r="O7" s="224"/>
      <c r="P7" s="224"/>
      <c r="Q7" s="224"/>
      <c r="R7" s="224"/>
      <c r="S7" s="224"/>
      <c r="T7" s="224"/>
      <c r="U7" s="224"/>
      <c r="V7" s="224"/>
    </row>
    <row r="8" spans="2:22" s="3" customFormat="1" ht="18" customHeight="1">
      <c r="B8" s="278" t="s">
        <v>79</v>
      </c>
      <c r="C8" s="278"/>
      <c r="D8" s="278"/>
      <c r="E8" s="278"/>
      <c r="F8" s="278"/>
      <c r="G8" s="278"/>
      <c r="H8" s="278"/>
      <c r="I8" s="278"/>
      <c r="J8" s="278"/>
      <c r="K8" s="278"/>
      <c r="M8" s="224"/>
      <c r="N8" s="224"/>
      <c r="O8" s="224"/>
      <c r="P8" s="224"/>
      <c r="Q8" s="224"/>
      <c r="R8" s="224"/>
      <c r="S8" s="224"/>
      <c r="T8" s="224"/>
      <c r="U8" s="224"/>
      <c r="V8" s="224"/>
    </row>
    <row r="9" spans="2:22" s="3" customFormat="1" ht="7.5" customHeight="1" thickBot="1">
      <c r="B9" s="303"/>
      <c r="C9" s="303"/>
      <c r="D9" s="303"/>
      <c r="E9" s="303"/>
      <c r="F9" s="303"/>
      <c r="G9" s="303"/>
      <c r="H9" s="303"/>
      <c r="I9" s="303"/>
      <c r="J9" s="303"/>
      <c r="M9" s="224"/>
      <c r="N9" s="224"/>
      <c r="O9" s="224"/>
      <c r="P9" s="224"/>
      <c r="Q9" s="224"/>
      <c r="R9" s="224"/>
      <c r="S9" s="224"/>
      <c r="T9" s="224"/>
      <c r="U9" s="224"/>
      <c r="V9" s="224"/>
    </row>
    <row r="10" spans="2:22" s="169" customFormat="1" ht="18" customHeight="1">
      <c r="B10" s="404" t="s">
        <v>80</v>
      </c>
      <c r="C10" s="404"/>
      <c r="D10" s="404"/>
      <c r="E10" s="405" t="s">
        <v>90</v>
      </c>
      <c r="F10" s="405"/>
      <c r="G10" s="405"/>
      <c r="H10" s="405"/>
      <c r="I10" s="405"/>
      <c r="J10" s="406" t="s">
        <v>5</v>
      </c>
      <c r="K10" s="407"/>
      <c r="M10" s="217"/>
      <c r="N10" s="219"/>
      <c r="O10" s="219"/>
      <c r="P10" s="219"/>
      <c r="Q10" s="220"/>
      <c r="R10" s="221"/>
      <c r="S10" s="222"/>
      <c r="T10" s="223"/>
      <c r="U10" s="222"/>
      <c r="V10" s="217"/>
    </row>
    <row r="11" spans="2:22" s="169" customFormat="1" ht="18" customHeight="1">
      <c r="B11" s="404"/>
      <c r="C11" s="404"/>
      <c r="D11" s="404"/>
      <c r="E11" s="410" t="s">
        <v>81</v>
      </c>
      <c r="F11" s="410"/>
      <c r="G11" s="176" t="s">
        <v>82</v>
      </c>
      <c r="H11" s="410" t="s">
        <v>83</v>
      </c>
      <c r="I11" s="410"/>
      <c r="J11" s="408"/>
      <c r="K11" s="409"/>
      <c r="M11" s="217"/>
      <c r="N11" s="219"/>
      <c r="O11" s="219"/>
      <c r="P11" s="219"/>
      <c r="Q11" s="220"/>
      <c r="R11" s="221"/>
      <c r="S11" s="222"/>
      <c r="T11" s="223"/>
      <c r="U11" s="222"/>
      <c r="V11" s="217"/>
    </row>
    <row r="12" spans="2:22" s="7" customFormat="1" ht="15.75" customHeight="1">
      <c r="B12" s="396" t="s">
        <v>101</v>
      </c>
      <c r="C12" s="396"/>
      <c r="D12" s="396"/>
      <c r="E12" s="214">
        <v>667</v>
      </c>
      <c r="F12" s="214"/>
      <c r="G12" s="215">
        <v>15</v>
      </c>
      <c r="H12" s="397">
        <f>E12*G12</f>
        <v>10005</v>
      </c>
      <c r="I12" s="397"/>
      <c r="J12" s="216">
        <v>0.1</v>
      </c>
      <c r="K12" s="216"/>
      <c r="M12" s="218">
        <f>H12*J12</f>
        <v>1000.5</v>
      </c>
      <c r="N12" s="219"/>
      <c r="O12" s="219"/>
      <c r="P12" s="219"/>
      <c r="Q12" s="220"/>
      <c r="R12" s="221"/>
      <c r="S12" s="222"/>
      <c r="T12" s="223"/>
      <c r="U12" s="222"/>
      <c r="V12" s="218"/>
    </row>
    <row r="13" spans="2:22" s="7" customFormat="1" ht="15.75" customHeight="1">
      <c r="B13" s="396" t="s">
        <v>102</v>
      </c>
      <c r="C13" s="396"/>
      <c r="D13" s="396"/>
      <c r="E13" s="214">
        <v>63</v>
      </c>
      <c r="F13" s="214"/>
      <c r="G13" s="215">
        <v>5</v>
      </c>
      <c r="H13" s="397">
        <f aca="true" t="shared" si="0" ref="H13:H34">E13*G13</f>
        <v>315</v>
      </c>
      <c r="I13" s="397"/>
      <c r="J13" s="216">
        <v>0.03</v>
      </c>
      <c r="K13" s="216"/>
      <c r="M13" s="218">
        <f aca="true" t="shared" si="1" ref="M13:M34">H13*J13</f>
        <v>9.45</v>
      </c>
      <c r="N13" s="219"/>
      <c r="O13" s="219"/>
      <c r="P13" s="219"/>
      <c r="Q13" s="220"/>
      <c r="R13" s="221"/>
      <c r="S13" s="222"/>
      <c r="T13" s="223"/>
      <c r="U13" s="222"/>
      <c r="V13" s="218"/>
    </row>
    <row r="14" spans="2:22" s="7" customFormat="1" ht="15.75" customHeight="1">
      <c r="B14" s="396" t="s">
        <v>102</v>
      </c>
      <c r="C14" s="396"/>
      <c r="D14" s="396"/>
      <c r="E14" s="214">
        <v>70</v>
      </c>
      <c r="F14" s="214"/>
      <c r="G14" s="215">
        <v>5</v>
      </c>
      <c r="H14" s="397">
        <f t="shared" si="0"/>
        <v>350</v>
      </c>
      <c r="I14" s="397"/>
      <c r="J14" s="216">
        <v>0.03</v>
      </c>
      <c r="K14" s="216"/>
      <c r="M14" s="218">
        <f t="shared" si="1"/>
        <v>10.5</v>
      </c>
      <c r="N14" s="219"/>
      <c r="O14" s="219"/>
      <c r="P14" s="219"/>
      <c r="Q14" s="220"/>
      <c r="R14" s="221"/>
      <c r="S14" s="222"/>
      <c r="T14" s="223"/>
      <c r="U14" s="222"/>
      <c r="V14" s="218"/>
    </row>
    <row r="15" spans="2:22" s="7" customFormat="1" ht="15.75" customHeight="1">
      <c r="B15" s="396" t="s">
        <v>102</v>
      </c>
      <c r="C15" s="396"/>
      <c r="D15" s="396"/>
      <c r="E15" s="214">
        <v>37</v>
      </c>
      <c r="F15" s="214"/>
      <c r="G15" s="215">
        <v>6</v>
      </c>
      <c r="H15" s="397">
        <f t="shared" si="0"/>
        <v>222</v>
      </c>
      <c r="I15" s="397"/>
      <c r="J15" s="216">
        <v>0.08</v>
      </c>
      <c r="K15" s="216"/>
      <c r="M15" s="218">
        <f t="shared" si="1"/>
        <v>17.76</v>
      </c>
      <c r="N15" s="219"/>
      <c r="O15" s="219"/>
      <c r="P15" s="219"/>
      <c r="Q15" s="220"/>
      <c r="R15" s="221"/>
      <c r="S15" s="222"/>
      <c r="T15" s="223"/>
      <c r="U15" s="222"/>
      <c r="V15" s="218"/>
    </row>
    <row r="16" spans="2:22" s="7" customFormat="1" ht="15.75" customHeight="1">
      <c r="B16" s="396" t="s">
        <v>103</v>
      </c>
      <c r="C16" s="396"/>
      <c r="D16" s="396"/>
      <c r="E16" s="214">
        <v>224</v>
      </c>
      <c r="F16" s="214"/>
      <c r="G16" s="215">
        <v>8</v>
      </c>
      <c r="H16" s="397">
        <f t="shared" si="0"/>
        <v>1792</v>
      </c>
      <c r="I16" s="397"/>
      <c r="J16" s="216">
        <v>0.15</v>
      </c>
      <c r="K16" s="216"/>
      <c r="M16" s="218">
        <f t="shared" si="1"/>
        <v>268.8</v>
      </c>
      <c r="N16" s="219"/>
      <c r="O16" s="219"/>
      <c r="P16" s="219"/>
      <c r="Q16" s="220"/>
      <c r="R16" s="221"/>
      <c r="S16" s="222"/>
      <c r="T16" s="223"/>
      <c r="U16" s="222"/>
      <c r="V16" s="218"/>
    </row>
    <row r="17" spans="2:22" s="7" customFormat="1" ht="15.75" customHeight="1">
      <c r="B17" s="396" t="s">
        <v>104</v>
      </c>
      <c r="C17" s="396"/>
      <c r="D17" s="396"/>
      <c r="E17" s="214">
        <v>113</v>
      </c>
      <c r="F17" s="214"/>
      <c r="G17" s="215">
        <v>10</v>
      </c>
      <c r="H17" s="397">
        <f t="shared" si="0"/>
        <v>1130</v>
      </c>
      <c r="I17" s="397"/>
      <c r="J17" s="216">
        <v>0.11</v>
      </c>
      <c r="K17" s="216"/>
      <c r="M17" s="218">
        <f t="shared" si="1"/>
        <v>124.3</v>
      </c>
      <c r="N17" s="219"/>
      <c r="O17" s="219"/>
      <c r="P17" s="219"/>
      <c r="Q17" s="220"/>
      <c r="R17" s="221"/>
      <c r="S17" s="222"/>
      <c r="T17" s="223"/>
      <c r="U17" s="222"/>
      <c r="V17" s="218"/>
    </row>
    <row r="18" spans="2:22" s="7" customFormat="1" ht="15.75" customHeight="1">
      <c r="B18" s="396" t="s">
        <v>105</v>
      </c>
      <c r="C18" s="396"/>
      <c r="D18" s="396"/>
      <c r="E18" s="214">
        <v>290</v>
      </c>
      <c r="F18" s="214"/>
      <c r="G18" s="215">
        <v>8</v>
      </c>
      <c r="H18" s="397">
        <f t="shared" si="0"/>
        <v>2320</v>
      </c>
      <c r="I18" s="397"/>
      <c r="J18" s="216">
        <v>0.12</v>
      </c>
      <c r="K18" s="216"/>
      <c r="M18" s="218">
        <f t="shared" si="1"/>
        <v>278.4</v>
      </c>
      <c r="N18" s="219"/>
      <c r="O18" s="219"/>
      <c r="P18" s="219"/>
      <c r="Q18" s="220"/>
      <c r="R18" s="221"/>
      <c r="S18" s="222"/>
      <c r="T18" s="223"/>
      <c r="U18" s="222"/>
      <c r="V18" s="218"/>
    </row>
    <row r="19" spans="2:22" s="7" customFormat="1" ht="15.75" customHeight="1">
      <c r="B19" s="396" t="s">
        <v>106</v>
      </c>
      <c r="C19" s="396"/>
      <c r="D19" s="396"/>
      <c r="E19" s="214">
        <v>165</v>
      </c>
      <c r="F19" s="214"/>
      <c r="G19" s="215">
        <v>6</v>
      </c>
      <c r="H19" s="397">
        <f t="shared" si="0"/>
        <v>990</v>
      </c>
      <c r="I19" s="397"/>
      <c r="J19" s="216">
        <v>0.12</v>
      </c>
      <c r="K19" s="216"/>
      <c r="M19" s="218">
        <f t="shared" si="1"/>
        <v>118.8</v>
      </c>
      <c r="N19" s="219"/>
      <c r="O19" s="219"/>
      <c r="P19" s="219"/>
      <c r="Q19" s="220"/>
      <c r="R19" s="221"/>
      <c r="S19" s="222"/>
      <c r="T19" s="223"/>
      <c r="U19" s="222"/>
      <c r="V19" s="218"/>
    </row>
    <row r="20" spans="2:22" s="7" customFormat="1" ht="15.75" customHeight="1">
      <c r="B20" s="396" t="s">
        <v>107</v>
      </c>
      <c r="C20" s="396"/>
      <c r="D20" s="396"/>
      <c r="E20" s="214">
        <v>402</v>
      </c>
      <c r="F20" s="214"/>
      <c r="G20" s="215">
        <v>12</v>
      </c>
      <c r="H20" s="397">
        <f t="shared" si="0"/>
        <v>4824</v>
      </c>
      <c r="I20" s="397"/>
      <c r="J20" s="216">
        <v>0.13</v>
      </c>
      <c r="K20" s="216"/>
      <c r="M20" s="218">
        <f t="shared" si="1"/>
        <v>627.12</v>
      </c>
      <c r="N20" s="219"/>
      <c r="O20" s="219"/>
      <c r="P20" s="219"/>
      <c r="Q20" s="220"/>
      <c r="R20" s="221"/>
      <c r="S20" s="222"/>
      <c r="T20" s="223"/>
      <c r="U20" s="222"/>
      <c r="V20" s="218"/>
    </row>
    <row r="21" spans="2:22" s="7" customFormat="1" ht="15.75" customHeight="1">
      <c r="B21" s="396" t="s">
        <v>108</v>
      </c>
      <c r="C21" s="396"/>
      <c r="D21" s="396"/>
      <c r="E21" s="214">
        <v>100</v>
      </c>
      <c r="F21" s="214"/>
      <c r="G21" s="215">
        <v>10</v>
      </c>
      <c r="H21" s="397">
        <f t="shared" si="0"/>
        <v>1000</v>
      </c>
      <c r="I21" s="397"/>
      <c r="J21" s="216">
        <v>0.15</v>
      </c>
      <c r="K21" s="216"/>
      <c r="M21" s="218">
        <f t="shared" si="1"/>
        <v>150</v>
      </c>
      <c r="N21" s="219"/>
      <c r="O21" s="219"/>
      <c r="P21" s="219"/>
      <c r="Q21" s="220"/>
      <c r="R21" s="221"/>
      <c r="S21" s="222"/>
      <c r="T21" s="223"/>
      <c r="U21" s="222"/>
      <c r="V21" s="218"/>
    </row>
    <row r="22" spans="2:22" s="7" customFormat="1" ht="15.75" customHeight="1">
      <c r="B22" s="396" t="s">
        <v>109</v>
      </c>
      <c r="C22" s="396"/>
      <c r="D22" s="396"/>
      <c r="E22" s="214">
        <v>48</v>
      </c>
      <c r="F22" s="214"/>
      <c r="G22" s="215">
        <v>6</v>
      </c>
      <c r="H22" s="397">
        <f t="shared" si="0"/>
        <v>288</v>
      </c>
      <c r="I22" s="397"/>
      <c r="J22" s="216">
        <v>0.09</v>
      </c>
      <c r="K22" s="216"/>
      <c r="M22" s="218">
        <f t="shared" si="1"/>
        <v>25.919999999999998</v>
      </c>
      <c r="N22" s="219"/>
      <c r="O22" s="219"/>
      <c r="P22" s="219"/>
      <c r="Q22" s="220"/>
      <c r="R22" s="221"/>
      <c r="S22" s="222"/>
      <c r="T22" s="223"/>
      <c r="U22" s="222"/>
      <c r="V22" s="218"/>
    </row>
    <row r="23" spans="2:22" s="7" customFormat="1" ht="15.75" customHeight="1">
      <c r="B23" s="396" t="s">
        <v>110</v>
      </c>
      <c r="C23" s="396"/>
      <c r="D23" s="396"/>
      <c r="E23" s="214">
        <v>86</v>
      </c>
      <c r="F23" s="214"/>
      <c r="G23" s="215">
        <v>8</v>
      </c>
      <c r="H23" s="397">
        <f t="shared" si="0"/>
        <v>688</v>
      </c>
      <c r="I23" s="397"/>
      <c r="J23" s="216">
        <v>0.07</v>
      </c>
      <c r="K23" s="216"/>
      <c r="M23" s="218">
        <f t="shared" si="1"/>
        <v>48.160000000000004</v>
      </c>
      <c r="N23" s="219"/>
      <c r="O23" s="219"/>
      <c r="P23" s="219"/>
      <c r="Q23" s="220"/>
      <c r="R23" s="221"/>
      <c r="S23" s="222"/>
      <c r="T23" s="223"/>
      <c r="U23" s="222"/>
      <c r="V23" s="218"/>
    </row>
    <row r="24" spans="2:22" s="7" customFormat="1" ht="15.75" customHeight="1">
      <c r="B24" s="396" t="s">
        <v>111</v>
      </c>
      <c r="C24" s="396"/>
      <c r="D24" s="396"/>
      <c r="E24" s="214">
        <v>67</v>
      </c>
      <c r="F24" s="214"/>
      <c r="G24" s="215">
        <v>6</v>
      </c>
      <c r="H24" s="397">
        <f t="shared" si="0"/>
        <v>402</v>
      </c>
      <c r="I24" s="397"/>
      <c r="J24" s="216">
        <v>0.07</v>
      </c>
      <c r="K24" s="216"/>
      <c r="M24" s="218">
        <f t="shared" si="1"/>
        <v>28.140000000000004</v>
      </c>
      <c r="N24" s="219"/>
      <c r="O24" s="219"/>
      <c r="P24" s="219"/>
      <c r="Q24" s="220"/>
      <c r="R24" s="221"/>
      <c r="S24" s="222"/>
      <c r="T24" s="223"/>
      <c r="U24" s="222"/>
      <c r="V24" s="218"/>
    </row>
    <row r="25" spans="2:22" s="7" customFormat="1" ht="15.75" customHeight="1">
      <c r="B25" s="396" t="s">
        <v>111</v>
      </c>
      <c r="C25" s="396"/>
      <c r="D25" s="396"/>
      <c r="E25" s="214">
        <v>364</v>
      </c>
      <c r="F25" s="214"/>
      <c r="G25" s="215">
        <v>5</v>
      </c>
      <c r="H25" s="397">
        <f t="shared" si="0"/>
        <v>1820</v>
      </c>
      <c r="I25" s="397"/>
      <c r="J25" s="216">
        <v>0.03</v>
      </c>
      <c r="K25" s="216"/>
      <c r="M25" s="218">
        <f t="shared" si="1"/>
        <v>54.6</v>
      </c>
      <c r="N25" s="219"/>
      <c r="O25" s="219"/>
      <c r="P25" s="219"/>
      <c r="Q25" s="220"/>
      <c r="R25" s="221"/>
      <c r="S25" s="222"/>
      <c r="T25" s="223"/>
      <c r="U25" s="222"/>
      <c r="V25" s="218"/>
    </row>
    <row r="26" spans="2:22" s="7" customFormat="1" ht="15.75" customHeight="1">
      <c r="B26" s="396" t="s">
        <v>112</v>
      </c>
      <c r="C26" s="396"/>
      <c r="D26" s="396"/>
      <c r="E26" s="214">
        <v>340</v>
      </c>
      <c r="F26" s="214"/>
      <c r="G26" s="215">
        <v>5</v>
      </c>
      <c r="H26" s="397">
        <f t="shared" si="0"/>
        <v>1700</v>
      </c>
      <c r="I26" s="397"/>
      <c r="J26" s="216">
        <v>0.04</v>
      </c>
      <c r="K26" s="216"/>
      <c r="M26" s="218">
        <f t="shared" si="1"/>
        <v>68</v>
      </c>
      <c r="N26" s="219"/>
      <c r="O26" s="219"/>
      <c r="P26" s="219"/>
      <c r="Q26" s="220"/>
      <c r="R26" s="221"/>
      <c r="S26" s="222"/>
      <c r="T26" s="223"/>
      <c r="U26" s="222"/>
      <c r="V26" s="218"/>
    </row>
    <row r="27" spans="2:22" s="7" customFormat="1" ht="15.75" customHeight="1">
      <c r="B27" s="396" t="s">
        <v>113</v>
      </c>
      <c r="C27" s="396"/>
      <c r="D27" s="396"/>
      <c r="E27" s="214">
        <v>53</v>
      </c>
      <c r="F27" s="214"/>
      <c r="G27" s="215">
        <v>6</v>
      </c>
      <c r="H27" s="397">
        <f t="shared" si="0"/>
        <v>318</v>
      </c>
      <c r="I27" s="397"/>
      <c r="J27" s="216">
        <v>0.03</v>
      </c>
      <c r="K27" s="216"/>
      <c r="M27" s="218">
        <f t="shared" si="1"/>
        <v>9.54</v>
      </c>
      <c r="N27" s="219"/>
      <c r="O27" s="219"/>
      <c r="P27" s="219"/>
      <c r="Q27" s="220"/>
      <c r="R27" s="221"/>
      <c r="S27" s="222"/>
      <c r="T27" s="223"/>
      <c r="U27" s="222"/>
      <c r="V27" s="218"/>
    </row>
    <row r="28" spans="2:22" s="7" customFormat="1" ht="15.75" customHeight="1">
      <c r="B28" s="396" t="s">
        <v>114</v>
      </c>
      <c r="C28" s="396"/>
      <c r="D28" s="396"/>
      <c r="E28" s="214">
        <v>84</v>
      </c>
      <c r="F28" s="214"/>
      <c r="G28" s="215">
        <v>7</v>
      </c>
      <c r="H28" s="397">
        <f t="shared" si="0"/>
        <v>588</v>
      </c>
      <c r="I28" s="397"/>
      <c r="J28" s="216">
        <v>0.09</v>
      </c>
      <c r="K28" s="216"/>
      <c r="M28" s="218">
        <f t="shared" si="1"/>
        <v>52.919999999999995</v>
      </c>
      <c r="N28" s="219"/>
      <c r="O28" s="219"/>
      <c r="P28" s="219"/>
      <c r="Q28" s="220"/>
      <c r="R28" s="221"/>
      <c r="S28" s="222"/>
      <c r="T28" s="223"/>
      <c r="U28" s="222"/>
      <c r="V28" s="218"/>
    </row>
    <row r="29" spans="2:22" s="7" customFormat="1" ht="15.75" customHeight="1">
      <c r="B29" s="396" t="s">
        <v>115</v>
      </c>
      <c r="C29" s="396"/>
      <c r="D29" s="396"/>
      <c r="E29" s="214">
        <v>207</v>
      </c>
      <c r="F29" s="214"/>
      <c r="G29" s="215">
        <v>6</v>
      </c>
      <c r="H29" s="397">
        <f t="shared" si="0"/>
        <v>1242</v>
      </c>
      <c r="I29" s="397"/>
      <c r="J29" s="216">
        <v>0.12</v>
      </c>
      <c r="K29" s="216"/>
      <c r="M29" s="218">
        <f t="shared" si="1"/>
        <v>149.04</v>
      </c>
      <c r="N29" s="219"/>
      <c r="O29" s="219"/>
      <c r="P29" s="219"/>
      <c r="Q29" s="220"/>
      <c r="R29" s="221"/>
      <c r="S29" s="222"/>
      <c r="T29" s="223"/>
      <c r="U29" s="222"/>
      <c r="V29" s="218"/>
    </row>
    <row r="30" spans="2:22" s="7" customFormat="1" ht="15.75" customHeight="1">
      <c r="B30" s="396" t="s">
        <v>116</v>
      </c>
      <c r="C30" s="396"/>
      <c r="D30" s="396"/>
      <c r="E30" s="214">
        <v>200</v>
      </c>
      <c r="F30" s="214"/>
      <c r="G30" s="215">
        <v>10</v>
      </c>
      <c r="H30" s="397">
        <f t="shared" si="0"/>
        <v>2000</v>
      </c>
      <c r="I30" s="397"/>
      <c r="J30" s="216">
        <v>0.15</v>
      </c>
      <c r="K30" s="216"/>
      <c r="M30" s="218">
        <f t="shared" si="1"/>
        <v>300</v>
      </c>
      <c r="N30" s="219"/>
      <c r="O30" s="219"/>
      <c r="P30" s="219"/>
      <c r="Q30" s="220"/>
      <c r="R30" s="221"/>
      <c r="S30" s="222"/>
      <c r="T30" s="223"/>
      <c r="U30" s="222"/>
      <c r="V30" s="218"/>
    </row>
    <row r="31" spans="2:22" s="7" customFormat="1" ht="15.75" customHeight="1">
      <c r="B31" s="396" t="s">
        <v>117</v>
      </c>
      <c r="C31" s="396"/>
      <c r="D31" s="396"/>
      <c r="E31" s="214">
        <v>50</v>
      </c>
      <c r="F31" s="214"/>
      <c r="G31" s="215">
        <v>5</v>
      </c>
      <c r="H31" s="397">
        <f t="shared" si="0"/>
        <v>250</v>
      </c>
      <c r="I31" s="397"/>
      <c r="J31" s="216">
        <v>0.17</v>
      </c>
      <c r="K31" s="216"/>
      <c r="M31" s="218">
        <f t="shared" si="1"/>
        <v>42.5</v>
      </c>
      <c r="N31" s="219"/>
      <c r="O31" s="219"/>
      <c r="P31" s="219"/>
      <c r="Q31" s="220"/>
      <c r="R31" s="221"/>
      <c r="S31" s="222"/>
      <c r="T31" s="223"/>
      <c r="U31" s="222"/>
      <c r="V31" s="218"/>
    </row>
    <row r="32" spans="2:22" s="7" customFormat="1" ht="13.5" customHeight="1">
      <c r="B32" s="396" t="s">
        <v>118</v>
      </c>
      <c r="C32" s="396"/>
      <c r="D32" s="396"/>
      <c r="E32" s="214">
        <v>83</v>
      </c>
      <c r="F32" s="214"/>
      <c r="G32" s="215">
        <v>6</v>
      </c>
      <c r="H32" s="397">
        <f t="shared" si="0"/>
        <v>498</v>
      </c>
      <c r="I32" s="397"/>
      <c r="J32" s="216">
        <v>0.17</v>
      </c>
      <c r="K32" s="216"/>
      <c r="M32" s="218">
        <f t="shared" si="1"/>
        <v>84.66000000000001</v>
      </c>
      <c r="N32" s="219"/>
      <c r="O32" s="219"/>
      <c r="P32" s="219"/>
      <c r="Q32" s="220"/>
      <c r="R32" s="221"/>
      <c r="S32" s="222"/>
      <c r="T32" s="223"/>
      <c r="U32" s="222"/>
      <c r="V32" s="218"/>
    </row>
    <row r="33" spans="2:22" s="7" customFormat="1" ht="15.75" customHeight="1" hidden="1">
      <c r="B33" s="213"/>
      <c r="C33" s="213"/>
      <c r="D33" s="213" t="s">
        <v>119</v>
      </c>
      <c r="E33" s="214">
        <v>54</v>
      </c>
      <c r="F33" s="214"/>
      <c r="G33" s="215">
        <v>10</v>
      </c>
      <c r="H33" s="397">
        <f t="shared" si="0"/>
        <v>540</v>
      </c>
      <c r="I33" s="397"/>
      <c r="J33" s="216">
        <v>0.15</v>
      </c>
      <c r="K33" s="216"/>
      <c r="M33" s="218">
        <f t="shared" si="1"/>
        <v>81</v>
      </c>
      <c r="N33" s="219"/>
      <c r="O33" s="219"/>
      <c r="P33" s="219"/>
      <c r="Q33" s="220"/>
      <c r="R33" s="221"/>
      <c r="S33" s="222"/>
      <c r="T33" s="223"/>
      <c r="U33" s="222"/>
      <c r="V33" s="218"/>
    </row>
    <row r="34" spans="2:22" s="7" customFormat="1" ht="15.75" customHeight="1">
      <c r="B34" s="396" t="s">
        <v>120</v>
      </c>
      <c r="C34" s="396"/>
      <c r="D34" s="396"/>
      <c r="E34" s="214">
        <v>12</v>
      </c>
      <c r="F34" s="214"/>
      <c r="G34" s="215">
        <v>15</v>
      </c>
      <c r="H34" s="397">
        <f t="shared" si="0"/>
        <v>180</v>
      </c>
      <c r="I34" s="397"/>
      <c r="J34" s="216">
        <v>0.17</v>
      </c>
      <c r="K34" s="216"/>
      <c r="M34" s="218">
        <f t="shared" si="1"/>
        <v>30.6</v>
      </c>
      <c r="N34" s="219"/>
      <c r="O34" s="219"/>
      <c r="P34" s="219"/>
      <c r="Q34" s="220"/>
      <c r="R34" s="221"/>
      <c r="S34" s="222"/>
      <c r="T34" s="223"/>
      <c r="U34" s="222"/>
      <c r="V34" s="218"/>
    </row>
    <row r="35" spans="2:22" s="7" customFormat="1" ht="15.75" customHeight="1" thickBot="1">
      <c r="B35" s="401"/>
      <c r="C35" s="401"/>
      <c r="D35" s="401"/>
      <c r="E35" s="402"/>
      <c r="F35" s="402"/>
      <c r="G35" s="170"/>
      <c r="H35" s="403"/>
      <c r="I35" s="403"/>
      <c r="J35" s="403"/>
      <c r="K35" s="403"/>
      <c r="M35" s="218"/>
      <c r="N35" s="219"/>
      <c r="O35" s="219"/>
      <c r="P35" s="219"/>
      <c r="Q35" s="220"/>
      <c r="R35" s="221"/>
      <c r="S35" s="222"/>
      <c r="T35" s="223"/>
      <c r="U35" s="222"/>
      <c r="V35" s="218"/>
    </row>
    <row r="36" spans="2:22" s="7" customFormat="1" ht="9.75" customHeight="1" thickBot="1"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M36" s="218"/>
      <c r="N36" s="219"/>
      <c r="O36" s="219"/>
      <c r="P36" s="219"/>
      <c r="Q36" s="220"/>
      <c r="R36" s="221"/>
      <c r="S36" s="222"/>
      <c r="T36" s="223"/>
      <c r="U36" s="222"/>
      <c r="V36" s="218"/>
    </row>
    <row r="37" spans="2:22" s="7" customFormat="1" ht="18" customHeight="1" thickBot="1">
      <c r="B37" s="398" t="s">
        <v>84</v>
      </c>
      <c r="C37" s="398"/>
      <c r="D37" s="399"/>
      <c r="E37" s="171">
        <f>SUM(E12:F35)</f>
        <v>3779</v>
      </c>
      <c r="F37" s="172" t="s">
        <v>6</v>
      </c>
      <c r="G37" s="173" t="s">
        <v>85</v>
      </c>
      <c r="H37" s="174">
        <f>SUM(H12:I35)</f>
        <v>33462</v>
      </c>
      <c r="I37" s="173" t="s">
        <v>76</v>
      </c>
      <c r="J37" s="174">
        <f>SUM(M12:M34)-0.48</f>
        <v>3580.2299999999996</v>
      </c>
      <c r="K37" s="172" t="s">
        <v>76</v>
      </c>
      <c r="M37" s="218"/>
      <c r="N37" s="219"/>
      <c r="O37" s="219"/>
      <c r="P37" s="219"/>
      <c r="Q37" s="220"/>
      <c r="R37" s="221"/>
      <c r="S37" s="222"/>
      <c r="T37" s="223"/>
      <c r="U37" s="222"/>
      <c r="V37" s="218"/>
    </row>
    <row r="38" spans="13:22" ht="15.75" customHeight="1">
      <c r="M38" s="435"/>
      <c r="N38" s="219"/>
      <c r="O38" s="219"/>
      <c r="P38" s="219"/>
      <c r="Q38" s="220"/>
      <c r="R38" s="221"/>
      <c r="S38" s="222"/>
      <c r="T38" s="223"/>
      <c r="U38" s="222"/>
      <c r="V38" s="42"/>
    </row>
    <row r="39" spans="8:22" ht="15.75" customHeight="1">
      <c r="H39" s="175"/>
      <c r="M39" s="42"/>
      <c r="N39" s="219"/>
      <c r="O39" s="219"/>
      <c r="P39" s="219"/>
      <c r="Q39" s="220"/>
      <c r="R39" s="221"/>
      <c r="S39" s="222"/>
      <c r="T39" s="223"/>
      <c r="U39" s="222"/>
      <c r="V39" s="42"/>
    </row>
    <row r="40" spans="2:22" ht="15.75" customHeight="1">
      <c r="B40" s="45" t="str">
        <f>ORÇAMENTO!B26</f>
        <v>FAINA /GO, 22 DE MARÇO DE 2021</v>
      </c>
      <c r="C40" s="46"/>
      <c r="D40" s="46"/>
      <c r="F40" s="46"/>
      <c r="G40" s="47"/>
      <c r="H40" s="47"/>
      <c r="I40" s="47"/>
      <c r="J40" s="47"/>
      <c r="K40" s="47"/>
      <c r="M40" s="42"/>
      <c r="N40" s="219"/>
      <c r="O40" s="219"/>
      <c r="P40" s="219"/>
      <c r="Q40" s="220"/>
      <c r="R40" s="221"/>
      <c r="S40" s="222"/>
      <c r="T40" s="223"/>
      <c r="U40" s="222"/>
      <c r="V40" s="42"/>
    </row>
    <row r="41" spans="2:22" ht="15">
      <c r="B41" s="60" t="str">
        <f>ORÇAMENTO!B27</f>
        <v>Local/Data</v>
      </c>
      <c r="C41" s="58"/>
      <c r="D41" s="58"/>
      <c r="H41" s="50"/>
      <c r="I41" s="49"/>
      <c r="J41" s="49"/>
      <c r="K41" s="49"/>
      <c r="M41" s="42"/>
      <c r="N41" s="219"/>
      <c r="O41" s="219"/>
      <c r="P41" s="219"/>
      <c r="Q41" s="220"/>
      <c r="R41" s="221"/>
      <c r="S41" s="222"/>
      <c r="T41" s="223"/>
      <c r="U41" s="222"/>
      <c r="V41" s="42"/>
    </row>
    <row r="42" spans="2:22" ht="15">
      <c r="B42" s="25"/>
      <c r="C42" s="25"/>
      <c r="D42" s="25"/>
      <c r="H42" s="51"/>
      <c r="I42" s="49"/>
      <c r="J42" s="49"/>
      <c r="K42" s="167"/>
      <c r="M42" s="42"/>
      <c r="N42" s="219"/>
      <c r="O42" s="219"/>
      <c r="P42" s="219"/>
      <c r="Q42" s="220"/>
      <c r="R42" s="221"/>
      <c r="S42" s="222"/>
      <c r="T42" s="223"/>
      <c r="U42" s="222"/>
      <c r="V42" s="42"/>
    </row>
    <row r="43" spans="2:22" ht="15">
      <c r="B43" s="25"/>
      <c r="C43" s="25"/>
      <c r="D43" s="25"/>
      <c r="H43" s="51"/>
      <c r="I43" s="49"/>
      <c r="J43" s="49"/>
      <c r="K43" s="167"/>
      <c r="M43" s="42"/>
      <c r="N43" s="219"/>
      <c r="O43" s="219"/>
      <c r="P43" s="219"/>
      <c r="Q43" s="220"/>
      <c r="R43" s="221"/>
      <c r="S43" s="222"/>
      <c r="T43" s="223"/>
      <c r="U43" s="222"/>
      <c r="V43" s="42"/>
    </row>
    <row r="44" spans="2:22" ht="15">
      <c r="B44" s="25"/>
      <c r="C44" s="25"/>
      <c r="D44" s="25"/>
      <c r="H44" s="51"/>
      <c r="I44" s="49"/>
      <c r="J44" s="49"/>
      <c r="K44" s="167"/>
      <c r="M44" s="42"/>
      <c r="N44" s="219"/>
      <c r="O44" s="219"/>
      <c r="P44" s="219"/>
      <c r="Q44" s="220"/>
      <c r="R44" s="221"/>
      <c r="S44" s="222"/>
      <c r="T44" s="223"/>
      <c r="U44" s="222"/>
      <c r="V44" s="42"/>
    </row>
    <row r="45" spans="2:22" ht="15">
      <c r="B45" s="52" t="s">
        <v>31</v>
      </c>
      <c r="C45" s="52"/>
      <c r="D45" s="52"/>
      <c r="M45" s="42"/>
      <c r="N45" s="219"/>
      <c r="O45" s="219"/>
      <c r="P45" s="219"/>
      <c r="Q45" s="220"/>
      <c r="R45" s="221"/>
      <c r="S45" s="222"/>
      <c r="T45" s="223"/>
      <c r="U45" s="222"/>
      <c r="V45" s="42"/>
    </row>
    <row r="46" spans="2:22" ht="15">
      <c r="B46" s="54" t="s">
        <v>32</v>
      </c>
      <c r="C46" s="55" t="str">
        <f>ORÇAMENTO!C32</f>
        <v>HELMAR DE BARROS CACCIARI</v>
      </c>
      <c r="D46" s="54"/>
      <c r="E46" s="43"/>
      <c r="M46" s="42"/>
      <c r="N46" s="219"/>
      <c r="O46" s="219"/>
      <c r="P46" s="219"/>
      <c r="Q46" s="220"/>
      <c r="R46" s="221"/>
      <c r="S46" s="222"/>
      <c r="T46" s="223"/>
      <c r="U46" s="222"/>
      <c r="V46" s="42"/>
    </row>
    <row r="47" spans="2:22" ht="15">
      <c r="B47" s="56" t="s">
        <v>33</v>
      </c>
      <c r="C47" s="55" t="str">
        <f>ORÇAMENTO!C33</f>
        <v>5.813/D-GO</v>
      </c>
      <c r="D47" s="57"/>
      <c r="E47" s="43"/>
      <c r="M47" s="42"/>
      <c r="N47" s="219"/>
      <c r="O47" s="219"/>
      <c r="P47" s="219"/>
      <c r="Q47" s="220"/>
      <c r="R47" s="221"/>
      <c r="S47" s="222"/>
      <c r="T47" s="223"/>
      <c r="U47" s="222"/>
      <c r="V47" s="42"/>
    </row>
    <row r="48" spans="13:22" ht="15">
      <c r="M48" s="42"/>
      <c r="N48" s="219"/>
      <c r="O48" s="219"/>
      <c r="P48" s="219"/>
      <c r="Q48" s="220"/>
      <c r="R48" s="221"/>
      <c r="S48" s="222"/>
      <c r="T48" s="223"/>
      <c r="U48" s="222"/>
      <c r="V48" s="42"/>
    </row>
    <row r="49" spans="13:22" ht="15">
      <c r="M49" s="42"/>
      <c r="N49" s="42"/>
      <c r="O49" s="42"/>
      <c r="P49" s="42"/>
      <c r="Q49" s="42"/>
      <c r="R49" s="42"/>
      <c r="S49" s="42"/>
      <c r="T49" s="42"/>
      <c r="U49" s="42"/>
      <c r="V49" s="42"/>
    </row>
  </sheetData>
  <sheetProtection/>
  <protectedRanges>
    <protectedRange sqref="D47" name="Intervalo1_1"/>
  </protectedRanges>
  <mergeCells count="70">
    <mergeCell ref="B24:D24"/>
    <mergeCell ref="B25:D25"/>
    <mergeCell ref="B26:D26"/>
    <mergeCell ref="B27:D27"/>
    <mergeCell ref="B28:D28"/>
    <mergeCell ref="B30:D30"/>
    <mergeCell ref="H30:I30"/>
    <mergeCell ref="B31:D31"/>
    <mergeCell ref="B32:D32"/>
    <mergeCell ref="B34:D34"/>
    <mergeCell ref="H31:I31"/>
    <mergeCell ref="H32:I32"/>
    <mergeCell ref="H33:I33"/>
    <mergeCell ref="H34:I34"/>
    <mergeCell ref="H21:I21"/>
    <mergeCell ref="H23:I23"/>
    <mergeCell ref="H24:I24"/>
    <mergeCell ref="B29:D29"/>
    <mergeCell ref="B23:D23"/>
    <mergeCell ref="H25:I25"/>
    <mergeCell ref="H26:I26"/>
    <mergeCell ref="H27:I27"/>
    <mergeCell ref="H28:I28"/>
    <mergeCell ref="H29:I29"/>
    <mergeCell ref="B1:K1"/>
    <mergeCell ref="B2:K2"/>
    <mergeCell ref="B3:J3"/>
    <mergeCell ref="B4:C4"/>
    <mergeCell ref="B5:C5"/>
    <mergeCell ref="H11:I11"/>
    <mergeCell ref="J5:K5"/>
    <mergeCell ref="J6:K6"/>
    <mergeCell ref="J4:K4"/>
    <mergeCell ref="D5:F5"/>
    <mergeCell ref="B12:D12"/>
    <mergeCell ref="H12:I12"/>
    <mergeCell ref="B6:C6"/>
    <mergeCell ref="B7:J7"/>
    <mergeCell ref="B8:K8"/>
    <mergeCell ref="B10:D11"/>
    <mergeCell ref="B9:J9"/>
    <mergeCell ref="E10:I10"/>
    <mergeCell ref="J10:K11"/>
    <mergeCell ref="E11:F11"/>
    <mergeCell ref="B14:D14"/>
    <mergeCell ref="H14:I14"/>
    <mergeCell ref="B13:D13"/>
    <mergeCell ref="H13:I13"/>
    <mergeCell ref="B15:D15"/>
    <mergeCell ref="H15:I15"/>
    <mergeCell ref="B17:D17"/>
    <mergeCell ref="H17:I17"/>
    <mergeCell ref="B36:K36"/>
    <mergeCell ref="B35:D35"/>
    <mergeCell ref="E35:F35"/>
    <mergeCell ref="H35:I35"/>
    <mergeCell ref="J35:K35"/>
    <mergeCell ref="B19:D19"/>
    <mergeCell ref="H19:I19"/>
    <mergeCell ref="H20:I20"/>
    <mergeCell ref="D6:G6"/>
    <mergeCell ref="B18:D18"/>
    <mergeCell ref="H16:I16"/>
    <mergeCell ref="B37:D37"/>
    <mergeCell ref="H18:I18"/>
    <mergeCell ref="B22:D22"/>
    <mergeCell ref="H22:I22"/>
    <mergeCell ref="B20:D20"/>
    <mergeCell ref="B21:D21"/>
    <mergeCell ref="B16:D16"/>
  </mergeCells>
  <printOptions/>
  <pageMargins left="0.7874015748031497" right="0.5905511811023623" top="0.7874015748031497" bottom="0.5905511811023623" header="0.31496062992125984" footer="0.31496062992125984"/>
  <pageSetup fitToHeight="0" fitToWidth="1" horizontalDpi="600" verticalDpi="600" orientation="portrait" paperSize="9" scale="78" r:id="rId1"/>
  <headerFooter>
    <oddFooter>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M61"/>
  <sheetViews>
    <sheetView zoomScalePageLayoutView="0" workbookViewId="0" topLeftCell="A1">
      <selection activeCell="L8" sqref="L8:M8"/>
    </sheetView>
  </sheetViews>
  <sheetFormatPr defaultColWidth="9.140625" defaultRowHeight="15"/>
  <cols>
    <col min="3" max="3" width="10.57421875" style="0" customWidth="1"/>
    <col min="11" max="11" width="10.421875" style="0" customWidth="1"/>
  </cols>
  <sheetData>
    <row r="1" ht="11.25" customHeight="1"/>
    <row r="2" spans="2:13" ht="15">
      <c r="B2" s="432" t="s">
        <v>122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2:13" ht="16.5">
      <c r="B3" s="304" t="s">
        <v>123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2:13" ht="26.25" customHeight="1" thickBot="1"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"/>
    </row>
    <row r="5" spans="2:13" ht="15">
      <c r="B5" s="433" t="s">
        <v>23</v>
      </c>
      <c r="C5" s="307"/>
      <c r="D5" s="15" t="str">
        <f>ORÇAMENTO!D4</f>
        <v>PREFEITURA MUNICIPAL DE FAINA</v>
      </c>
      <c r="E5" s="16"/>
      <c r="F5" s="16"/>
      <c r="G5" s="16"/>
      <c r="H5" s="16"/>
      <c r="I5" s="16"/>
      <c r="J5" s="16"/>
      <c r="K5" s="234" t="s">
        <v>142</v>
      </c>
      <c r="L5" s="235">
        <f>ORÇAMENTO!J4</f>
        <v>3580.2299999999996</v>
      </c>
      <c r="M5" s="236" t="s">
        <v>174</v>
      </c>
    </row>
    <row r="6" spans="2:13" ht="15">
      <c r="B6" s="434" t="s">
        <v>24</v>
      </c>
      <c r="C6" s="309"/>
      <c r="D6" s="10" t="str">
        <f>ORÇAMENTO!D5</f>
        <v>TAPA BURACO DE VIAS URBANAS COM PMF</v>
      </c>
      <c r="E6" s="11"/>
      <c r="F6" s="11"/>
      <c r="G6" s="11"/>
      <c r="H6" s="11"/>
      <c r="I6" s="11"/>
      <c r="J6" s="11"/>
      <c r="K6" s="237" t="s">
        <v>143</v>
      </c>
      <c r="L6" s="6">
        <f>ORÇAMENTO!J5</f>
        <v>60</v>
      </c>
      <c r="M6" s="238" t="s">
        <v>175</v>
      </c>
    </row>
    <row r="7" spans="2:13" ht="15">
      <c r="B7" s="434" t="s">
        <v>25</v>
      </c>
      <c r="C7" s="309"/>
      <c r="D7" s="10" t="str">
        <f>ORÇAMENTO!D6</f>
        <v>DIVERSAS RUAS DO PERÍMETRO URBANO DO MUNICIPIO DE FAINA-GO</v>
      </c>
      <c r="E7" s="11"/>
      <c r="F7" s="11"/>
      <c r="G7" s="11"/>
      <c r="H7" s="11"/>
      <c r="I7" s="11"/>
      <c r="J7" s="11"/>
      <c r="K7" s="237" t="s">
        <v>144</v>
      </c>
      <c r="L7" s="125" t="str">
        <f>ORÇAMENTO!J6</f>
        <v>MARÇO</v>
      </c>
      <c r="M7" s="239" t="s">
        <v>176</v>
      </c>
    </row>
    <row r="8" spans="2:13" ht="15.75" thickBot="1">
      <c r="B8" s="428" t="s">
        <v>26</v>
      </c>
      <c r="C8" s="311"/>
      <c r="D8" s="13" t="str">
        <f>ORÇAMENTO!D7</f>
        <v>TABELA DA AGETOP MAR/18</v>
      </c>
      <c r="E8" s="14"/>
      <c r="F8" s="14"/>
      <c r="G8" s="14"/>
      <c r="H8" s="14"/>
      <c r="I8" s="14"/>
      <c r="J8" s="14"/>
      <c r="K8" s="240" t="s">
        <v>145</v>
      </c>
      <c r="L8" s="429">
        <f>M19</f>
        <v>0.2484393597122303</v>
      </c>
      <c r="M8" s="430"/>
    </row>
    <row r="12" spans="2:13" ht="15.75">
      <c r="B12" s="278" t="s">
        <v>146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</row>
    <row r="13" spans="2:13" ht="15"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</row>
    <row r="14" spans="2:13" ht="15">
      <c r="B14" s="424" t="s">
        <v>147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6"/>
    </row>
    <row r="15" spans="2:13" ht="15"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  <row r="16" spans="2:12" ht="15">
      <c r="B16" s="421"/>
      <c r="C16" s="421"/>
      <c r="D16" s="421"/>
      <c r="E16" s="421"/>
      <c r="F16" s="421"/>
      <c r="G16" s="421"/>
      <c r="H16" s="422"/>
      <c r="I16" s="423" t="s">
        <v>133</v>
      </c>
      <c r="J16" s="423"/>
      <c r="K16" s="423"/>
      <c r="L16" s="423"/>
    </row>
    <row r="17" spans="2:13" ht="33.75">
      <c r="B17" s="419"/>
      <c r="C17" s="420"/>
      <c r="D17" s="241" t="s">
        <v>148</v>
      </c>
      <c r="E17" s="242" t="s">
        <v>149</v>
      </c>
      <c r="F17" s="242" t="s">
        <v>150</v>
      </c>
      <c r="G17" s="242" t="s">
        <v>151</v>
      </c>
      <c r="H17" s="242" t="s">
        <v>152</v>
      </c>
      <c r="I17" s="243" t="s">
        <v>153</v>
      </c>
      <c r="J17" s="243" t="s">
        <v>154</v>
      </c>
      <c r="K17" s="243" t="s">
        <v>155</v>
      </c>
      <c r="L17" s="243" t="s">
        <v>156</v>
      </c>
      <c r="M17" s="242" t="s">
        <v>157</v>
      </c>
    </row>
    <row r="18" spans="2:13" ht="15">
      <c r="B18" s="244" t="s">
        <v>158</v>
      </c>
      <c r="C18" s="245"/>
      <c r="D18" s="246">
        <v>0.0367</v>
      </c>
      <c r="E18" s="246">
        <v>0.073</v>
      </c>
      <c r="F18" s="246">
        <v>0.0075</v>
      </c>
      <c r="G18" s="246">
        <v>0.0011</v>
      </c>
      <c r="H18" s="246">
        <v>0.0056</v>
      </c>
      <c r="I18" s="247">
        <f>(0.03*0.5)</f>
        <v>0.015</v>
      </c>
      <c r="J18" s="248">
        <v>0.0065</v>
      </c>
      <c r="K18" s="248">
        <v>0.03</v>
      </c>
      <c r="L18" s="248">
        <v>0</v>
      </c>
      <c r="M18" s="249">
        <f>(((1+D18+G18+H18)*(1+F18)*(1+E18))/(1-SUM(I18:L18))-1)</f>
        <v>0.18920923721665783</v>
      </c>
    </row>
    <row r="19" spans="2:13" ht="15">
      <c r="B19" s="250" t="s">
        <v>159</v>
      </c>
      <c r="C19" s="245"/>
      <c r="D19" s="246">
        <f aca="true" t="shared" si="0" ref="D19:K19">D18</f>
        <v>0.0367</v>
      </c>
      <c r="E19" s="246">
        <f t="shared" si="0"/>
        <v>0.073</v>
      </c>
      <c r="F19" s="246">
        <f t="shared" si="0"/>
        <v>0.0075</v>
      </c>
      <c r="G19" s="246">
        <f t="shared" si="0"/>
        <v>0.0011</v>
      </c>
      <c r="H19" s="246">
        <f t="shared" si="0"/>
        <v>0.0056</v>
      </c>
      <c r="I19" s="248">
        <f t="shared" si="0"/>
        <v>0.015</v>
      </c>
      <c r="J19" s="248">
        <f t="shared" si="0"/>
        <v>0.0065</v>
      </c>
      <c r="K19" s="248">
        <f t="shared" si="0"/>
        <v>0.03</v>
      </c>
      <c r="L19" s="248">
        <v>0.045</v>
      </c>
      <c r="M19" s="251">
        <f>(((1+D19+G19+H19)*(1+F19)*(1+E19))/(1-SUM(I19:L19))-1)</f>
        <v>0.2484393597122303</v>
      </c>
    </row>
    <row r="21" spans="2:13" ht="15">
      <c r="B21" s="424" t="s">
        <v>160</v>
      </c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6"/>
    </row>
    <row r="22" spans="2:13" ht="15"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</row>
    <row r="23" spans="2:12" ht="15">
      <c r="B23" s="421"/>
      <c r="C23" s="421"/>
      <c r="D23" s="421"/>
      <c r="E23" s="421"/>
      <c r="F23" s="421"/>
      <c r="G23" s="421"/>
      <c r="H23" s="422"/>
      <c r="I23" s="423" t="s">
        <v>133</v>
      </c>
      <c r="J23" s="423"/>
      <c r="K23" s="423"/>
      <c r="L23" s="423"/>
    </row>
    <row r="24" spans="2:13" ht="33.75">
      <c r="B24" s="419"/>
      <c r="C24" s="420"/>
      <c r="D24" s="241" t="s">
        <v>148</v>
      </c>
      <c r="E24" s="242" t="s">
        <v>149</v>
      </c>
      <c r="F24" s="242" t="s">
        <v>150</v>
      </c>
      <c r="G24" s="242" t="s">
        <v>151</v>
      </c>
      <c r="H24" s="242" t="s">
        <v>152</v>
      </c>
      <c r="I24" s="243" t="s">
        <v>153</v>
      </c>
      <c r="J24" s="243" t="s">
        <v>154</v>
      </c>
      <c r="K24" s="243" t="s">
        <v>155</v>
      </c>
      <c r="L24" s="243" t="s">
        <v>156</v>
      </c>
      <c r="M24" s="242" t="s">
        <v>157</v>
      </c>
    </row>
    <row r="25" spans="2:13" ht="15">
      <c r="B25" s="244" t="s">
        <v>158</v>
      </c>
      <c r="C25" s="245"/>
      <c r="D25" s="246">
        <v>0.022</v>
      </c>
      <c r="E25" s="246">
        <v>0.0438</v>
      </c>
      <c r="F25" s="246">
        <v>0.0045</v>
      </c>
      <c r="G25" s="246">
        <v>0.0005</v>
      </c>
      <c r="H25" s="246">
        <v>0.0033</v>
      </c>
      <c r="I25" s="247">
        <v>0</v>
      </c>
      <c r="J25" s="248">
        <v>0.0065</v>
      </c>
      <c r="K25" s="248">
        <v>0.03</v>
      </c>
      <c r="L25" s="248">
        <v>0</v>
      </c>
      <c r="M25" s="249">
        <f>(((1+D25+G25+H25)*(1+F25)*(1+E25))/(1-SUM(I25:L25))-1)</f>
        <v>0.11629302042553213</v>
      </c>
    </row>
    <row r="26" spans="2:13" ht="15">
      <c r="B26" s="250" t="s">
        <v>159</v>
      </c>
      <c r="C26" s="245"/>
      <c r="D26" s="246">
        <f>D25</f>
        <v>0.022</v>
      </c>
      <c r="E26" s="246">
        <f>E25</f>
        <v>0.0438</v>
      </c>
      <c r="F26" s="246">
        <f>F25</f>
        <v>0.0045</v>
      </c>
      <c r="G26" s="246">
        <f>G25</f>
        <v>0.0005</v>
      </c>
      <c r="H26" s="246">
        <f>H25</f>
        <v>0.0033</v>
      </c>
      <c r="I26" s="248">
        <v>0</v>
      </c>
      <c r="J26" s="248">
        <f>J25</f>
        <v>0.0065</v>
      </c>
      <c r="K26" s="248">
        <f>K25</f>
        <v>0.03</v>
      </c>
      <c r="L26" s="248">
        <v>0.045</v>
      </c>
      <c r="M26" s="251">
        <f>(((1+D26+G26+H26)*(1+F26)*(1+E26))/(1-SUM(I26:L26))-1)</f>
        <v>0.17098347869352226</v>
      </c>
    </row>
    <row r="28" ht="15">
      <c r="B28" s="252" t="s">
        <v>161</v>
      </c>
    </row>
    <row r="29" ht="15">
      <c r="B29" s="252" t="s">
        <v>162</v>
      </c>
    </row>
    <row r="30" ht="15">
      <c r="B30" s="252" t="s">
        <v>163</v>
      </c>
    </row>
    <row r="31" ht="15">
      <c r="B31" s="252" t="s">
        <v>164</v>
      </c>
    </row>
    <row r="32" ht="15">
      <c r="B32" s="252" t="s">
        <v>165</v>
      </c>
    </row>
    <row r="33" ht="15">
      <c r="B33" s="252" t="s">
        <v>166</v>
      </c>
    </row>
    <row r="34" ht="15">
      <c r="B34" s="252" t="s">
        <v>167</v>
      </c>
    </row>
    <row r="35" ht="15">
      <c r="B35" s="252" t="s">
        <v>134</v>
      </c>
    </row>
    <row r="36" ht="15">
      <c r="B36" s="252" t="s">
        <v>168</v>
      </c>
    </row>
    <row r="37" ht="15">
      <c r="B37" s="252" t="s">
        <v>169</v>
      </c>
    </row>
    <row r="39" ht="15">
      <c r="H39" s="253" t="s">
        <v>135</v>
      </c>
    </row>
    <row r="40" ht="15">
      <c r="H40" s="253" t="s">
        <v>136</v>
      </c>
    </row>
    <row r="41" ht="15">
      <c r="H41" s="253" t="s">
        <v>137</v>
      </c>
    </row>
    <row r="42" ht="15">
      <c r="H42" s="253" t="s">
        <v>138</v>
      </c>
    </row>
    <row r="43" ht="15">
      <c r="H43" s="253" t="s">
        <v>139</v>
      </c>
    </row>
    <row r="44" ht="15">
      <c r="H44" s="253" t="s">
        <v>140</v>
      </c>
    </row>
    <row r="45" ht="15">
      <c r="H45" s="253" t="s">
        <v>141</v>
      </c>
    </row>
    <row r="46" ht="15">
      <c r="H46" s="253" t="s">
        <v>170</v>
      </c>
    </row>
    <row r="48" ht="15">
      <c r="B48" s="254" t="s">
        <v>171</v>
      </c>
    </row>
    <row r="49" ht="15">
      <c r="B49" s="254" t="s">
        <v>172</v>
      </c>
    </row>
    <row r="50" ht="15">
      <c r="B50" s="254" t="s">
        <v>173</v>
      </c>
    </row>
    <row r="51" spans="2:13" ht="15">
      <c r="B51" s="3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">
      <c r="B52" s="3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">
      <c r="B53" s="255" t="str">
        <f>ORÇAMENTO!B26</f>
        <v>FAINA /GO, 22 DE MARÇO DE 2021</v>
      </c>
      <c r="C53" s="255"/>
      <c r="L53" s="3"/>
      <c r="M53" s="3"/>
    </row>
    <row r="54" spans="2:13" ht="15">
      <c r="B54" s="256" t="s">
        <v>30</v>
      </c>
      <c r="C54" s="257"/>
      <c r="D54" s="258"/>
      <c r="E54" s="59"/>
      <c r="F54" s="259"/>
      <c r="G54" s="259"/>
      <c r="H54" s="259"/>
      <c r="I54" s="257"/>
      <c r="J54" s="257"/>
      <c r="K54" s="257"/>
      <c r="L54" s="3"/>
      <c r="M54" s="3"/>
    </row>
    <row r="55" spans="2:13" ht="15">
      <c r="B55" s="25"/>
      <c r="C55" s="25"/>
      <c r="D55" s="25"/>
      <c r="E55" s="25"/>
      <c r="F55" s="25"/>
      <c r="G55" s="260"/>
      <c r="H55" s="260"/>
      <c r="I55" s="257"/>
      <c r="J55" s="257"/>
      <c r="L55" s="3"/>
      <c r="M55" s="3"/>
    </row>
    <row r="56" spans="2:13" ht="15">
      <c r="B56" s="25"/>
      <c r="C56" s="25"/>
      <c r="D56" s="25"/>
      <c r="E56" s="25"/>
      <c r="F56" s="25"/>
      <c r="G56" s="260"/>
      <c r="H56" s="260"/>
      <c r="I56" s="257"/>
      <c r="J56" s="257"/>
      <c r="L56" s="3"/>
      <c r="M56" s="3"/>
    </row>
    <row r="57" spans="2:13" ht="15">
      <c r="B57" s="25"/>
      <c r="C57" s="25"/>
      <c r="D57" s="25"/>
      <c r="E57" s="25"/>
      <c r="F57" s="25"/>
      <c r="G57" s="260"/>
      <c r="H57" s="260"/>
      <c r="I57" s="257"/>
      <c r="J57" s="257"/>
      <c r="L57" s="3"/>
      <c r="M57" s="3"/>
    </row>
    <row r="58" spans="2:13" ht="15">
      <c r="B58" s="261" t="s">
        <v>31</v>
      </c>
      <c r="C58" s="261"/>
      <c r="D58" s="261"/>
      <c r="E58" s="53"/>
      <c r="F58" s="3"/>
      <c r="L58" s="3"/>
      <c r="M58" s="3"/>
    </row>
    <row r="59" spans="2:13" ht="15">
      <c r="B59" s="262" t="s">
        <v>32</v>
      </c>
      <c r="C59" s="263" t="str">
        <f>'[1]ORÇAMENTO'!C36</f>
        <v>HELMAR DE BARROS CACCIARI</v>
      </c>
      <c r="D59" s="262"/>
      <c r="E59" s="25"/>
      <c r="F59" s="3"/>
      <c r="L59" s="3"/>
      <c r="M59" s="3"/>
    </row>
    <row r="60" spans="2:13" ht="15">
      <c r="B60" s="264" t="s">
        <v>33</v>
      </c>
      <c r="C60" s="263" t="str">
        <f>'[1]ORÇAMENTO'!C37</f>
        <v>5.813/D-GO</v>
      </c>
      <c r="D60" s="264"/>
      <c r="E60" s="25"/>
      <c r="F60" s="3"/>
      <c r="L60" s="3"/>
      <c r="M60" s="3"/>
    </row>
    <row r="61" spans="2:13" ht="15">
      <c r="B61" s="3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sheetProtection/>
  <protectedRanges>
    <protectedRange sqref="D60" name="Intervalo1_1"/>
  </protectedRanges>
  <mergeCells count="20">
    <mergeCell ref="B2:M2"/>
    <mergeCell ref="B3:M3"/>
    <mergeCell ref="B4:L4"/>
    <mergeCell ref="B5:C5"/>
    <mergeCell ref="B6:C6"/>
    <mergeCell ref="B7:C7"/>
    <mergeCell ref="B8:C8"/>
    <mergeCell ref="L8:M8"/>
    <mergeCell ref="B12:M12"/>
    <mergeCell ref="B13:M13"/>
    <mergeCell ref="B14:M14"/>
    <mergeCell ref="B15:M15"/>
    <mergeCell ref="B24:C24"/>
    <mergeCell ref="B16:H16"/>
    <mergeCell ref="I16:L16"/>
    <mergeCell ref="B17:C17"/>
    <mergeCell ref="B21:M21"/>
    <mergeCell ref="B22:M22"/>
    <mergeCell ref="B23:H23"/>
    <mergeCell ref="I23:L23"/>
  </mergeCells>
  <printOptions/>
  <pageMargins left="0.511811024" right="0.511811024" top="0.787401575" bottom="0.787401575" header="0.31496062" footer="0.31496062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USUARIO</cp:lastModifiedBy>
  <cp:lastPrinted>2021-03-23T13:02:47Z</cp:lastPrinted>
  <dcterms:created xsi:type="dcterms:W3CDTF">2015-03-31T10:56:04Z</dcterms:created>
  <dcterms:modified xsi:type="dcterms:W3CDTF">2021-03-23T13:02:48Z</dcterms:modified>
  <cp:category/>
  <cp:version/>
  <cp:contentType/>
  <cp:contentStatus/>
</cp:coreProperties>
</file>